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ppnz.sharepoint.com/sites/EDRMS-Finance/Reporting/Month End/2025-2026/CE Expenses/"/>
    </mc:Choice>
  </mc:AlternateContent>
  <xr:revisionPtr revIDLastSave="460" documentId="8_{BE5BD4CF-EC89-43A8-9C54-9CFCE6C832D8}" xr6:coauthVersionLast="47" xr6:coauthVersionMax="47" xr10:uidLastSave="{DBE8488C-F1F4-468E-8C89-AF391B1A67E0}"/>
  <bookViews>
    <workbookView xWindow="-120" yWindow="-120" windowWidth="29040" windowHeight="1572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_FilterDatabase" localSheetId="1" hidden="1">Travel!$A$36:$E$192</definedName>
    <definedName name="_xlnm.Print_Area" localSheetId="3">'All other expenses'!$A$1:$E$33</definedName>
    <definedName name="_xlnm.Print_Area" localSheetId="4">'Gifts and benefits'!$A$1:$F$28</definedName>
    <definedName name="_xlnm.Print_Area" localSheetId="2">Hospitality!$A$1:$E$31</definedName>
    <definedName name="_xlnm.Print_Area" localSheetId="0">'Summary and sign-off'!$A$1:$F$23</definedName>
    <definedName name="_xlnm.Print_Area" localSheetId="1">Travel!$A$35:$E$219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 l="1"/>
  <c r="B20" i="3"/>
  <c r="B19" i="3"/>
  <c r="B18" i="3" l="1"/>
  <c r="B17" i="3"/>
  <c r="B16" i="3"/>
  <c r="B209" i="1" l="1"/>
  <c r="B192" i="1" l="1"/>
  <c r="B14" i="3"/>
  <c r="C192" i="1"/>
  <c r="B33" i="1" l="1"/>
  <c r="B12" i="3"/>
  <c r="B13" i="3"/>
  <c r="B211" i="1" l="1"/>
  <c r="D17" i="4"/>
  <c r="C27" i="3"/>
  <c r="C24" i="2"/>
  <c r="C209" i="1"/>
  <c r="B6" i="13" l="1"/>
  <c r="E60" i="13"/>
  <c r="C60" i="13"/>
  <c r="B60" i="13" l="1"/>
  <c r="B59" i="13"/>
  <c r="D59" i="13"/>
  <c r="B58" i="13"/>
  <c r="D58" i="13"/>
  <c r="D57" i="13"/>
  <c r="B57" i="13"/>
  <c r="D56" i="13"/>
  <c r="B56" i="13"/>
  <c r="D55" i="13"/>
  <c r="B55" i="13"/>
  <c r="B2" i="4"/>
  <c r="B3" i="4"/>
  <c r="B2" i="3"/>
  <c r="B3" i="3"/>
  <c r="B2" i="2"/>
  <c r="B3" i="2"/>
  <c r="B2" i="1"/>
  <c r="B3" i="1"/>
  <c r="F58" i="13" l="1"/>
  <c r="D24" i="2" s="1"/>
  <c r="F60" i="13"/>
  <c r="E17" i="4" s="1"/>
  <c r="F59" i="13"/>
  <c r="D27" i="3" s="1"/>
  <c r="F57" i="13"/>
  <c r="D209" i="1" s="1"/>
  <c r="F56" i="13"/>
  <c r="D192" i="1" s="1"/>
  <c r="F55" i="13"/>
  <c r="C13" i="13"/>
  <c r="C12" i="13"/>
  <c r="C11" i="13"/>
  <c r="C16" i="13" l="1"/>
  <c r="C17" i="13"/>
  <c r="B4" i="4" l="1"/>
  <c r="B5" i="3"/>
  <c r="B4" i="3"/>
  <c r="B5" i="2"/>
  <c r="B4" i="2"/>
  <c r="B5" i="1"/>
  <c r="B4" i="1"/>
  <c r="C15" i="13" l="1"/>
  <c r="F12" i="13" l="1"/>
  <c r="F11" i="13"/>
  <c r="F13" i="13" l="1"/>
  <c r="B17" i="13"/>
  <c r="B16" i="13"/>
  <c r="B15" i="13"/>
  <c r="B27" i="3" l="1"/>
  <c r="B13" i="13" s="1"/>
  <c r="B24" i="2"/>
  <c r="B12" i="13" s="1"/>
  <c r="B11"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6"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9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<sst xmlns="http://schemas.openxmlformats.org/spreadsheetml/2006/main" count="678" uniqueCount="219">
  <si>
    <t>Chief Executive Expenses, Gifts and Benefits Disclosure - summary &amp; sign-off*</t>
  </si>
  <si>
    <t xml:space="preserve">Organisation Name </t>
  </si>
  <si>
    <t>Ministry for Pacific Peoples</t>
  </si>
  <si>
    <t>Chief Executive**</t>
  </si>
  <si>
    <t>Gerardine Clifford-Lidstone</t>
  </si>
  <si>
    <t>Disclosure period start***</t>
  </si>
  <si>
    <t>Disclosure period end***</t>
  </si>
  <si>
    <t>Agency totals check</t>
  </si>
  <si>
    <t>Chief Executive approval****</t>
  </si>
  <si>
    <t>This disclosure has been approved by the Chief Executive</t>
  </si>
  <si>
    <t>Other sign-off****</t>
  </si>
  <si>
    <t>Financial Controller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</si>
  <si>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</si>
  <si>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</si>
  <si>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</si>
  <si>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</si>
  <si>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</si>
  <si>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</si>
  <si>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</si>
  <si>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</si>
  <si>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</si>
  <si>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</si>
  <si>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</si>
  <si>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</si>
  <si>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</si>
  <si>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</si>
  <si>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</si>
  <si>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</si>
  <si>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</si>
  <si>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</si>
  <si>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</si>
  <si>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</si>
  <si>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</si>
  <si>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</si>
  <si>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</si>
  <si>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</si>
  <si>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</si>
  <si>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</si>
  <si>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</si>
  <si>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</si>
  <si>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</si>
  <si>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</si>
  <si>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</si>
  <si>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</si>
  <si>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</si>
  <si>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</si>
  <si>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</si>
  <si>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</si>
  <si>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</si>
  <si>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</si>
  <si>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</si>
  <si>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</si>
  <si>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</si>
  <si>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</si>
  <si>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</si>
  <si>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</si>
  <si>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</si>
  <si>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</si>
  <si>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</si>
  <si>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</si>
  <si>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</si>
  <si>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</si>
  <si>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</si>
  <si>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</si>
  <si>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</si>
  <si>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 xml:space="preserve">Organisation </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</si>
  <si>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</si>
  <si>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</si>
  <si>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</si>
  <si>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</si>
  <si>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</si>
  <si>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</si>
  <si>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</si>
  <si>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</si>
  <si>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</si>
  <si>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</si>
  <si>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</si>
  <si>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</si>
  <si>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Airfares</t>
  </si>
  <si>
    <t>Fiji</t>
  </si>
  <si>
    <t>Accommodation</t>
  </si>
  <si>
    <t>Auckland</t>
  </si>
  <si>
    <t>Meals</t>
  </si>
  <si>
    <t>Singapore</t>
  </si>
  <si>
    <t>Taxis</t>
  </si>
  <si>
    <t>Incidentals</t>
  </si>
  <si>
    <t>Mobile</t>
  </si>
  <si>
    <r>
      <t xml:space="preserve">Domestic Travel   </t>
    </r>
    <r>
      <rPr>
        <sz val="12"/>
        <color theme="0"/>
        <rFont val="Arial"/>
        <family val="2"/>
      </rPr>
      <t xml:space="preserve"> (within NZ, including travel to and from local airport)</t>
    </r>
  </si>
  <si>
    <t>Christchurch</t>
  </si>
  <si>
    <t>Community Event | Launch Ala o le Moana: Pacific Strategy &amp; Pacific Business Village</t>
  </si>
  <si>
    <t>Wellington</t>
  </si>
  <si>
    <t>Police Commissioners Pacific Focus Forum</t>
  </si>
  <si>
    <t>Rental car</t>
  </si>
  <si>
    <t>Language Week Events - Inaugural Bislama Language Week Launch &amp; Community Event</t>
  </si>
  <si>
    <t>Community Event | Cook Islands Māori Language Week and 60th Constitution Day Anniversary Event &amp; Stakeholder Visits</t>
  </si>
  <si>
    <t>Matua Advisory Group Meeting</t>
  </si>
  <si>
    <t>Napier</t>
  </si>
  <si>
    <t>Timaru Community Event &amp; Stakeholder Visits</t>
  </si>
  <si>
    <t>Timaru</t>
  </si>
  <si>
    <t>Pacifica Executive Member Meeting</t>
  </si>
  <si>
    <t>Stakeholder Meeting - Housing &amp; Financial Capability | Penina Trust</t>
  </si>
  <si>
    <t>Stakeholder Meeting - Languages | Tui Tuia/Learning Circle</t>
  </si>
  <si>
    <t>Subtotal - domestic travel</t>
  </si>
  <si>
    <r>
      <t xml:space="preserve">Local Travel    </t>
    </r>
    <r>
      <rPr>
        <sz val="12"/>
        <color theme="0"/>
        <rFont val="Arial"/>
        <family val="2"/>
      </rPr>
      <t>(within City, excluding travel to airport)</t>
    </r>
  </si>
  <si>
    <r>
      <t xml:space="preserve">Purpose of travel </t>
    </r>
    <r>
      <rPr>
        <sz val="10"/>
        <color theme="0"/>
        <rFont val="Arial"/>
        <family val="2"/>
      </rPr>
      <t>(e.g. meeting with Minister)***</t>
    </r>
  </si>
  <si>
    <r>
      <t xml:space="preserve">Type of expense
</t>
    </r>
    <r>
      <rPr>
        <sz val="10"/>
        <color theme="0"/>
        <rFont val="Arial"/>
        <family val="2"/>
      </rPr>
      <t>(e.g. taxi, parking, bus)</t>
    </r>
  </si>
  <si>
    <t>Stakeholder Meeting | Governance with a Pacific Lens</t>
  </si>
  <si>
    <t>Taxi</t>
  </si>
  <si>
    <t>Stakeholder Meeting | Centre for Pacific Languages</t>
  </si>
  <si>
    <t>Parking</t>
  </si>
  <si>
    <t>Community Event | National Day of Chile</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</si>
  <si>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</si>
  <si>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</si>
  <si>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</si>
  <si>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</si>
  <si>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</si>
  <si>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</si>
  <si>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</si>
  <si>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</si>
  <si>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</si>
  <si>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</si>
  <si>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</si>
  <si>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</si>
  <si>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</si>
  <si>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</si>
  <si>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</si>
  <si>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</si>
  <si>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</si>
  <si>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</si>
  <si>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</si>
  <si>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</si>
  <si>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</si>
  <si>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</si>
  <si>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2 Degrees</t>
  </si>
  <si>
    <t>Professional Development</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</si>
  <si>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</si>
  <si>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</si>
  <si>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</si>
  <si>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</si>
  <si>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</si>
  <si>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</si>
  <si>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</si>
  <si>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</si>
  <si>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</si>
  <si>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</si>
  <si>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</si>
  <si>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</si>
  <si>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</si>
  <si>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</si>
  <si>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</si>
  <si>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</si>
  <si>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</si>
  <si>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Pacifica/Global Women Leaders Dinner &amp; Stakeholder/Community Visits &amp; Working from Manukau Office</t>
  </si>
  <si>
    <t>Rental Car</t>
  </si>
  <si>
    <t>Stakeholder Meeting | Pacific Business Village &amp; Manukau Staff Visit</t>
  </si>
  <si>
    <t>Stakeholder Meeting - Amplify You</t>
  </si>
  <si>
    <t>Stakeholder Visits | PBT, TIRIA &amp; Cause Collective</t>
  </si>
  <si>
    <t>Event | Ohanga ki te Ao - Indigenous Economic Investment Summit</t>
  </si>
  <si>
    <t xml:space="preserve">Community &amp; Stakeholder Events &amp; Staff Visit </t>
  </si>
  <si>
    <t>Chirstchurch</t>
  </si>
  <si>
    <t>Hamilton</t>
  </si>
  <si>
    <t>Community Event | Creative NZ Arts Pasifika Awards 2025</t>
  </si>
  <si>
    <t>Samoa</t>
  </si>
  <si>
    <t>Samoa &amp; Tonga</t>
  </si>
  <si>
    <t>Stakeholder Visits | Ports of Auckland &amp; Dymond Projects</t>
  </si>
  <si>
    <t>Waitangi attendance &amp; associated events</t>
  </si>
  <si>
    <t>Meals x 4 days</t>
  </si>
  <si>
    <t>Waitangi</t>
  </si>
  <si>
    <t>Community &amp; Staff Visits and Stakeholder Events - Matua Advisory &amp; Research Release (AKL University)</t>
  </si>
  <si>
    <t>Community Visits - Matua Advisory Member</t>
  </si>
  <si>
    <t>Speaking Event - Inailau International Womens Day</t>
  </si>
  <si>
    <t>Stakeholder Visit (PIACT) and Community/Speaking Event (Moana Nui Festival)</t>
  </si>
  <si>
    <t>Dunedin</t>
  </si>
  <si>
    <t>Stakeholder Event | Sisters United Academy (Charter School)</t>
  </si>
  <si>
    <t>Tokelau Easter Festival</t>
  </si>
  <si>
    <t>Stakeholder Visit ( Matua Advisory) &amp; Speaking Event (Pasifika Digital Showcase)</t>
  </si>
  <si>
    <t>Community Event - Niue 125th Anniversary Celebrations</t>
  </si>
  <si>
    <t>Stakeholder Meeting - The Family Centre</t>
  </si>
  <si>
    <t>Learning Experience at MPP</t>
  </si>
  <si>
    <t>Car rental</t>
  </si>
  <si>
    <t xml:space="preserve">Invercargill/Dunedin </t>
  </si>
  <si>
    <t>Wellingotn</t>
  </si>
  <si>
    <t>MPP Northern Region Office Meetings, Stakeholder Visits &amp; Speaking Event (Autism Kids Collective)</t>
  </si>
  <si>
    <t>Community Event | Tongan Society - 10th Anniversary Celebrations</t>
  </si>
  <si>
    <t xml:space="preserve">Community Event | Victoria University Pasifika Graduation </t>
  </si>
  <si>
    <t>Review Briefing Meeting</t>
  </si>
  <si>
    <t>Tonga</t>
  </si>
  <si>
    <t>Pacific Islands Forum Economic Ministers Meeting - Fiji | 20 - 23 July 2025 (4 days)</t>
  </si>
  <si>
    <t>Leaders in Governance Programme - Singapore | 16 - 31 August 2025 (15 days)</t>
  </si>
  <si>
    <t>Pacific Mission to Samoa and Tonga | 15 - 19 March 2026 (5 days)</t>
  </si>
  <si>
    <t>Waitangi attendance &amp; associated event</t>
  </si>
  <si>
    <t xml:space="preserve">Sponsorship Event - Tu Rangatira Awards </t>
  </si>
  <si>
    <t>Meals x 5</t>
  </si>
  <si>
    <t>Dawn Raids Steering Group - Breakfast Meeting</t>
  </si>
  <si>
    <t>Community Event | Samoan High Commission</t>
  </si>
  <si>
    <t>Pacific Business Village Dinner</t>
  </si>
  <si>
    <t>Pacific Stakeholder Fono Facilitator Briefing Dinner</t>
  </si>
  <si>
    <t>Meals x 1</t>
  </si>
  <si>
    <t>Meals x 2</t>
  </si>
  <si>
    <t>Meals x 3</t>
  </si>
  <si>
    <t xml:space="preserve">Communty Event | Pacific Chapter of the Royal NZ College of GP's Pacific Health Day </t>
  </si>
  <si>
    <t>Stakeholder Meeting | Village Collective</t>
  </si>
  <si>
    <t>Leadership Professional Development</t>
  </si>
  <si>
    <t>Stakeholder &amp; Community Meetings &amp; Chirstchurch Office Visit</t>
  </si>
  <si>
    <t>Tatou Collective | Chair &amp; Chief Executive Meeting</t>
  </si>
  <si>
    <t>RNZN Training Graduation</t>
  </si>
  <si>
    <t>Stakeholder Meeting | Pacific Business Trust</t>
  </si>
  <si>
    <t>Stakeholder Meeting - Cause Collective</t>
  </si>
  <si>
    <t>Stakeholder Meeting | Pacific Media Network</t>
  </si>
  <si>
    <t>Stakeholder Meeting - Medicines NZ</t>
  </si>
  <si>
    <t>Stakeholder Meeting - Mele Wendt</t>
  </si>
  <si>
    <t>Recruitment &amp; Dawn Raids Community Steering Group Meetings</t>
  </si>
  <si>
    <t>Stakeholder Meetings | Auckland University and ASA Foundation</t>
  </si>
  <si>
    <t>Stakeholder Meeting - Sina Wendt</t>
  </si>
  <si>
    <t>Community Acknowledgement Event</t>
  </si>
  <si>
    <t>Auckland/Invercargill/Dunedin</t>
  </si>
  <si>
    <t xml:space="preserve">Police Commissioner's Pacific Focus Forum </t>
  </si>
  <si>
    <t>Stakeholder &amp; Community Events | Cause Collective Awards &amp; Niue National Constitution &amp; Official Opening of Language Week</t>
  </si>
  <si>
    <t>Stakeholder &amp; Community Meetings &amp; Auckland Office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</si>
</sst>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34"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sz val="8"/>
      <name val="Arial"/>
      <family val="2"/>
    </font>
    <font>
      <sz val="10"/>
      <color rgb="FFFF0000"/>
      <name val="Arial"/>
      <family val="2"/>
    </font>
    <font>
      <sz val="11"/>
      <name val="Arial"/>
      <family val="2"/>
    </font>
    <font>
      <sz val="11"/>
      <color theme="1"/>
      <name val="Arial"/>
      <family val="2"/>
    </font>
    <font>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7">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style="thin">
        <color rgb="FFBFBFBF"/>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s>
  <cellStyleXfs count="2">
    <xf numFmtId="0" fontId="0" fillId="0" borderId="0"/>
    <xf numFmtId="165" fontId="19" fillId="0" borderId="0" applyFont="0" applyFill="0" applyBorder="0" applyAlignment="0" applyProtection="0"/>
  </cellStyleXfs>
  <cellXfs count="151">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0" fontId="11" fillId="10" borderId="10" xfId="0" applyFont="1" applyFill="1" applyBorder="1" applyAlignment="1" applyProtection="1">
      <alignment vertical="center" wrapText="1"/>
      <protection locked="0"/>
    </xf>
    <xf numFmtId="0" fontId="0" fillId="0" borderId="0" xfId="0" applyAlignment="1">
      <alignment horizontal="left" wrapText="1"/>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top" wrapText="1"/>
    </xf>
    <xf numFmtId="167" fontId="11" fillId="9" borderId="3" xfId="0" applyNumberFormat="1" applyFont="1" applyFill="1" applyBorder="1" applyAlignment="1" applyProtection="1">
      <alignment horizontal="left" vertical="center" wrapText="1"/>
      <protection locked="0"/>
    </xf>
    <xf numFmtId="167" fontId="11" fillId="10" borderId="9" xfId="0" applyNumberFormat="1" applyFont="1" applyFill="1" applyBorder="1" applyAlignment="1" applyProtection="1">
      <alignment horizontal="left" vertical="center" wrapText="1"/>
      <protection locked="0"/>
    </xf>
    <xf numFmtId="0" fontId="12" fillId="3" borderId="0" xfId="0" applyFont="1" applyFill="1" applyAlignment="1">
      <alignment wrapText="1"/>
    </xf>
    <xf numFmtId="0" fontId="0" fillId="0" borderId="0" xfId="0" applyAlignment="1">
      <alignment horizontal="left" vertical="center" wrapText="1"/>
    </xf>
    <xf numFmtId="167" fontId="11" fillId="10" borderId="7" xfId="0" applyNumberFormat="1" applyFont="1" applyFill="1" applyBorder="1" applyAlignment="1" applyProtection="1">
      <alignment horizontal="left" vertical="center" wrapText="1"/>
      <protection locked="0"/>
    </xf>
    <xf numFmtId="0" fontId="30" fillId="10" borderId="4" xfId="0" applyFont="1" applyFill="1" applyBorder="1" applyAlignment="1" applyProtection="1">
      <alignment vertical="center" wrapText="1"/>
      <protection locked="0"/>
    </xf>
    <xf numFmtId="164" fontId="31" fillId="10" borderId="4" xfId="0" applyNumberFormat="1" applyFont="1" applyFill="1" applyBorder="1" applyAlignment="1" applyProtection="1">
      <alignment vertical="center" wrapText="1"/>
      <protection locked="0"/>
    </xf>
    <xf numFmtId="0" fontId="1" fillId="0" borderId="0" xfId="0" applyFont="1" applyAlignment="1">
      <alignment horizontal="left" wrapText="1"/>
    </xf>
    <xf numFmtId="164" fontId="0" fillId="0" borderId="0" xfId="0" applyNumberFormat="1" applyAlignment="1">
      <alignment horizontal="left" wrapText="1"/>
    </xf>
    <xf numFmtId="0" fontId="15" fillId="2" borderId="0" xfId="0" applyFont="1" applyFill="1" applyAlignment="1">
      <alignment horizontal="left" vertical="center" wrapText="1" readingOrder="1"/>
    </xf>
    <xf numFmtId="0" fontId="0" fillId="0" borderId="0" xfId="0" applyAlignment="1">
      <alignment horizontal="left" vertical="center"/>
    </xf>
    <xf numFmtId="0" fontId="0" fillId="0" borderId="0" xfId="0" applyAlignment="1">
      <alignment horizontal="left"/>
    </xf>
    <xf numFmtId="164" fontId="16" fillId="3" borderId="0" xfId="0" applyNumberFormat="1" applyFont="1" applyFill="1" applyAlignment="1">
      <alignment horizontal="right" vertical="center" wrapText="1"/>
    </xf>
    <xf numFmtId="164" fontId="15" fillId="3" borderId="0" xfId="0" applyNumberFormat="1" applyFont="1" applyFill="1" applyAlignment="1">
      <alignment horizontal="right" vertical="center" wrapText="1"/>
    </xf>
    <xf numFmtId="164" fontId="11" fillId="10" borderId="8" xfId="0" applyNumberFormat="1" applyFont="1" applyFill="1" applyBorder="1" applyAlignment="1" applyProtection="1">
      <alignment horizontal="right" vertical="center" wrapText="1"/>
      <protection locked="0"/>
    </xf>
    <xf numFmtId="0" fontId="11" fillId="11" borderId="11" xfId="0" applyFont="1" applyFill="1" applyBorder="1" applyAlignment="1">
      <alignment vertical="center" wrapText="1"/>
    </xf>
    <xf numFmtId="0" fontId="32" fillId="10" borderId="4" xfId="0" applyFont="1" applyFill="1" applyBorder="1" applyAlignment="1" applyProtection="1">
      <alignment vertical="center" wrapText="1"/>
      <protection locked="0"/>
    </xf>
    <xf numFmtId="0" fontId="32" fillId="10" borderId="5" xfId="0" applyFont="1" applyFill="1" applyBorder="1" applyAlignment="1" applyProtection="1">
      <alignment vertical="center" wrapText="1"/>
      <protection locked="0"/>
    </xf>
    <xf numFmtId="0" fontId="32" fillId="0" borderId="0" xfId="0" applyFont="1" applyProtection="1">
      <protection locked="0"/>
    </xf>
    <xf numFmtId="167" fontId="31" fillId="10" borderId="3" xfId="0" applyNumberFormat="1" applyFont="1" applyFill="1" applyBorder="1" applyAlignment="1" applyProtection="1">
      <alignment horizontal="left" vertical="center"/>
      <protection locked="0"/>
    </xf>
    <xf numFmtId="17" fontId="11" fillId="10" borderId="3" xfId="0" applyNumberFormat="1" applyFont="1" applyFill="1" applyBorder="1" applyAlignment="1" applyProtection="1">
      <alignment horizontal="left" vertical="center"/>
      <protection locked="0"/>
    </xf>
    <xf numFmtId="0" fontId="11" fillId="11" borderId="0" xfId="0" applyFont="1" applyFill="1" applyAlignment="1">
      <alignment vertical="center" wrapText="1"/>
    </xf>
    <xf numFmtId="17" fontId="11" fillId="11" borderId="12" xfId="0" applyNumberFormat="1" applyFont="1" applyFill="1" applyBorder="1" applyAlignment="1" applyProtection="1">
      <alignment horizontal="left" vertical="center"/>
      <protection locked="0"/>
    </xf>
    <xf numFmtId="8" fontId="11" fillId="11" borderId="11" xfId="0" applyNumberFormat="1" applyFont="1" applyFill="1" applyBorder="1" applyAlignment="1" applyProtection="1">
      <alignment vertical="center" wrapText="1"/>
      <protection locked="0"/>
    </xf>
    <xf numFmtId="0" fontId="33" fillId="11" borderId="11" xfId="0" applyFont="1" applyFill="1" applyBorder="1" applyAlignment="1" applyProtection="1">
      <alignment vertical="center" wrapText="1"/>
      <protection locked="0"/>
    </xf>
    <xf numFmtId="8" fontId="11" fillId="11" borderId="11" xfId="0" applyNumberFormat="1" applyFont="1" applyFill="1" applyBorder="1" applyAlignment="1" applyProtection="1">
      <alignment wrapText="1"/>
      <protection locked="0"/>
    </xf>
    <xf numFmtId="8" fontId="11" fillId="11" borderId="13" xfId="0" applyNumberFormat="1" applyFont="1" applyFill="1" applyBorder="1" applyAlignment="1" applyProtection="1">
      <alignment wrapText="1"/>
      <protection locked="0"/>
    </xf>
    <xf numFmtId="0" fontId="11" fillId="11" borderId="11" xfId="0" applyFont="1" applyFill="1" applyBorder="1" applyAlignment="1" applyProtection="1">
      <alignment vertical="center" wrapText="1"/>
      <protection locked="0"/>
    </xf>
    <xf numFmtId="0" fontId="33" fillId="11" borderId="11" xfId="0" applyFont="1" applyFill="1" applyBorder="1" applyAlignment="1">
      <alignment vertical="center" wrapText="1"/>
    </xf>
    <xf numFmtId="0" fontId="27" fillId="3" borderId="0" xfId="0" applyFont="1" applyFill="1" applyAlignment="1">
      <alignment horizontal="center" vertical="center" wrapText="1"/>
    </xf>
    <xf numFmtId="0" fontId="18" fillId="2" borderId="0" xfId="0" applyFont="1" applyFill="1" applyAlignment="1">
      <alignment horizontal="center" vertical="center" wrapText="1"/>
    </xf>
    <xf numFmtId="0" fontId="14" fillId="3" borderId="0" xfId="0" applyFont="1" applyFill="1" applyAlignment="1">
      <alignment horizontal="center" vertical="center" wrapText="1" readingOrder="1"/>
    </xf>
    <xf numFmtId="167" fontId="9" fillId="0" borderId="2" xfId="0" applyNumberFormat="1" applyFont="1" applyBorder="1" applyAlignment="1">
      <alignment horizontal="left"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11" fillId="11" borderId="14" xfId="0" applyFont="1" applyFill="1" applyBorder="1" applyAlignment="1">
      <alignment horizontal="left" vertical="center" wrapText="1"/>
    </xf>
    <xf numFmtId="0" fontId="11" fillId="11" borderId="15" xfId="0" applyFont="1" applyFill="1" applyBorder="1" applyAlignment="1">
      <alignment horizontal="left" vertical="center" wrapText="1"/>
    </xf>
    <xf numFmtId="0" fontId="11" fillId="11" borderId="16"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18"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readingOrder="1"/>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1"/>
  <sheetViews>
    <sheetView tabSelected="1" zoomScale="110" zoomScaleNormal="110" workbookViewId="0">
      <selection activeCell="A9" sqref="A9:F9"/>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41" t="s">
        <v>0</v>
      </c>
      <c r="B1" s="141"/>
      <c r="C1" s="141"/>
      <c r="D1" s="141"/>
      <c r="E1" s="141"/>
      <c r="F1" s="141"/>
      <c r="G1" s="17"/>
      <c r="H1" s="17"/>
      <c r="I1" s="17"/>
      <c r="J1" s="17"/>
      <c r="K1" s="17"/>
    </row>
    <row r="2" spans="1:11" ht="21" customHeight="1" x14ac:dyDescent="0.25">
      <c r="A2" s="3" t="s">
        <v>1</v>
      </c>
      <c r="B2" s="142" t="s">
        <v>2</v>
      </c>
      <c r="C2" s="142"/>
      <c r="D2" s="142"/>
      <c r="E2" s="142"/>
      <c r="F2" s="142"/>
      <c r="G2" s="17"/>
      <c r="H2" s="17"/>
      <c r="I2" s="17"/>
      <c r="J2" s="17"/>
      <c r="K2" s="17"/>
    </row>
    <row r="3" spans="1:11" ht="21" customHeight="1" x14ac:dyDescent="0.25">
      <c r="A3" s="3" t="s">
        <v>3</v>
      </c>
      <c r="B3" s="142" t="s">
        <v>4</v>
      </c>
      <c r="C3" s="142"/>
      <c r="D3" s="142"/>
      <c r="E3" s="142"/>
      <c r="F3" s="142"/>
      <c r="G3" s="17"/>
      <c r="H3" s="17"/>
      <c r="I3" s="17"/>
      <c r="J3" s="17"/>
      <c r="K3" s="17"/>
    </row>
    <row r="4" spans="1:11" ht="21" customHeight="1" x14ac:dyDescent="0.25">
      <c r="A4" s="3" t="s">
        <v>5</v>
      </c>
      <c r="B4" s="143">
        <v>45839</v>
      </c>
      <c r="C4" s="143"/>
      <c r="D4" s="143"/>
      <c r="E4" s="143"/>
      <c r="F4" s="143"/>
      <c r="G4" s="17"/>
      <c r="H4" s="17"/>
      <c r="I4" s="17"/>
      <c r="J4" s="17"/>
      <c r="K4" s="17"/>
    </row>
    <row r="5" spans="1:11" ht="21" customHeight="1" x14ac:dyDescent="0.25">
      <c r="A5" s="3" t="s">
        <v>6</v>
      </c>
      <c r="B5" s="143">
        <v>46203</v>
      </c>
      <c r="C5" s="143"/>
      <c r="D5" s="143"/>
      <c r="E5" s="143"/>
      <c r="F5" s="143"/>
      <c r="G5" s="17"/>
      <c r="H5" s="17"/>
      <c r="I5" s="17"/>
      <c r="J5" s="17"/>
      <c r="K5" s="17"/>
    </row>
    <row r="6" spans="1:11" ht="21" customHeight="1" x14ac:dyDescent="0.25">
      <c r="A6" s="3" t="s">
        <v>7</v>
      </c>
      <c r="B6" s="140" t="str">
        <f>IF(AND(Travel!B7&lt;&gt;A30,Hospitality!B7&lt;&gt;A30,'All other expenses'!B7&lt;&gt;A30,'Gifts and benefits'!B7&lt;&gt;A30),A31,IF(AND(Travel!B7=A30,Hospitality!B7=A30,'All other expenses'!B7=A30,'Gifts and benefits'!B7=A30),A33,A32))</f>
        <v>Data and totals checked on all sheets</v>
      </c>
      <c r="C6" s="140"/>
      <c r="D6" s="140"/>
      <c r="E6" s="140"/>
      <c r="F6" s="140"/>
      <c r="G6" s="23"/>
      <c r="H6" s="17"/>
      <c r="I6" s="17"/>
      <c r="J6" s="17"/>
      <c r="K6" s="17"/>
    </row>
    <row r="7" spans="1:11" ht="21" customHeight="1" x14ac:dyDescent="0.25">
      <c r="A7" s="3" t="s">
        <v>8</v>
      </c>
      <c r="B7" s="134" t="s">
        <v>9</v>
      </c>
      <c r="C7" s="134"/>
      <c r="D7" s="134"/>
      <c r="E7" s="134"/>
      <c r="F7" s="134"/>
      <c r="G7" s="23"/>
      <c r="H7" s="17"/>
      <c r="I7" s="17"/>
      <c r="J7" s="17"/>
      <c r="K7" s="17"/>
    </row>
    <row r="8" spans="1:11" ht="21" customHeight="1" x14ac:dyDescent="0.25">
      <c r="A8" s="3" t="s">
        <v>10</v>
      </c>
      <c r="B8" s="134" t="s">
        <v>11</v>
      </c>
      <c r="C8" s="134"/>
      <c r="D8" s="134"/>
      <c r="E8" s="134"/>
      <c r="F8" s="134"/>
      <c r="G8" s="23"/>
      <c r="H8" s="17"/>
      <c r="I8" s="17"/>
      <c r="J8" s="17"/>
      <c r="K8" s="17"/>
    </row>
    <row r="9" spans="1:11" ht="66.75" customHeight="1" x14ac:dyDescent="0.25">
      <c r="A9" s="139" t="s">
        <v>12</v>
      </c>
      <c r="B9" s="139"/>
      <c r="C9" s="139"/>
      <c r="D9" s="139"/>
      <c r="E9" s="139"/>
      <c r="F9" s="139"/>
      <c r="G9" s="23"/>
      <c r="H9" s="17"/>
      <c r="I9" s="17"/>
      <c r="J9" s="17"/>
      <c r="K9" s="17"/>
    </row>
    <row r="10" spans="1:11" s="70" customFormat="1" ht="36" customHeight="1" x14ac:dyDescent="0.3">
      <c r="A10" s="64" t="s">
        <v>13</v>
      </c>
      <c r="B10" s="65" t="s">
        <v>14</v>
      </c>
      <c r="C10" s="65" t="s">
        <v>15</v>
      </c>
      <c r="D10" s="66"/>
      <c r="E10" s="67" t="s">
        <v>16</v>
      </c>
      <c r="F10" s="68" t="s">
        <v>17</v>
      </c>
      <c r="G10" s="69"/>
      <c r="H10" s="69"/>
      <c r="I10" s="69"/>
      <c r="J10" s="69"/>
      <c r="K10" s="69"/>
    </row>
    <row r="11" spans="1:11" ht="27.75" customHeight="1" x14ac:dyDescent="0.35">
      <c r="A11" s="8" t="s">
        <v>18</v>
      </c>
      <c r="B11" s="40">
        <f>B15+B16+B17</f>
        <v>30666.025000000001</v>
      </c>
      <c r="C11" s="46" t="str">
        <f>IF(Travel!B6="",A34,Travel!B6)</f>
        <v>Figures exclude GST</v>
      </c>
      <c r="D11" s="6"/>
      <c r="E11" s="8" t="s">
        <v>19</v>
      </c>
      <c r="F11" s="30">
        <f>'Gifts and benefits'!C17</f>
        <v>0</v>
      </c>
      <c r="G11" s="29"/>
      <c r="H11" s="29"/>
      <c r="I11" s="29"/>
      <c r="J11" s="29"/>
      <c r="K11" s="29"/>
    </row>
    <row r="12" spans="1:11" ht="27.75" customHeight="1" x14ac:dyDescent="0.35">
      <c r="A12" s="8" t="s">
        <v>20</v>
      </c>
      <c r="B12" s="40">
        <f>Hospitality!B24</f>
        <v>385.82</v>
      </c>
      <c r="C12" s="46" t="str">
        <f>IF(Hospitality!B6="",A34,Hospitality!B6)</f>
        <v>Figures exclude GST</v>
      </c>
      <c r="D12" s="6"/>
      <c r="E12" s="8" t="s">
        <v>21</v>
      </c>
      <c r="F12" s="30">
        <f>'Gifts and benefits'!C18</f>
        <v>0</v>
      </c>
      <c r="G12" s="29"/>
      <c r="H12" s="29"/>
      <c r="I12" s="29"/>
      <c r="J12" s="29"/>
      <c r="K12" s="29"/>
    </row>
    <row r="13" spans="1:11" ht="27.75" customHeight="1" x14ac:dyDescent="0.25">
      <c r="A13" s="8" t="s">
        <v>22</v>
      </c>
      <c r="B13" s="40">
        <f>'All other expenses'!B27</f>
        <v>591.38000000000011</v>
      </c>
      <c r="C13" s="46" t="str">
        <f>IF('All other expenses'!B6="",A34,'All other expenses'!B6)</f>
        <v>Figures exclude GST</v>
      </c>
      <c r="D13" s="6"/>
      <c r="E13" s="8" t="s">
        <v>23</v>
      </c>
      <c r="F13" s="30">
        <f>'Gifts and benefits'!C19</f>
        <v>0</v>
      </c>
      <c r="G13" s="17"/>
      <c r="H13" s="17"/>
      <c r="I13" s="17"/>
      <c r="J13" s="17"/>
      <c r="K13" s="17"/>
    </row>
    <row r="14" spans="1:11" ht="12.75" customHeight="1" x14ac:dyDescent="0.25">
      <c r="A14" s="7"/>
      <c r="B14" s="41"/>
      <c r="C14" s="47"/>
      <c r="D14" s="31"/>
      <c r="E14" s="6"/>
      <c r="F14" s="32"/>
      <c r="G14" s="17"/>
      <c r="H14" s="17"/>
      <c r="I14" s="17"/>
      <c r="J14" s="17"/>
      <c r="K14" s="17"/>
    </row>
    <row r="15" spans="1:11" ht="27.75" customHeight="1" x14ac:dyDescent="0.25">
      <c r="A15" s="9" t="s">
        <v>24</v>
      </c>
      <c r="B15" s="42">
        <f>Travel!B33</f>
        <v>7578.2900000000009</v>
      </c>
      <c r="C15" s="48" t="str">
        <f>C11</f>
        <v>Figures exclude GST</v>
      </c>
      <c r="D15" s="6"/>
      <c r="E15" s="6"/>
      <c r="F15" s="32"/>
      <c r="G15" s="17"/>
      <c r="H15" s="17"/>
      <c r="I15" s="17"/>
      <c r="J15" s="17"/>
      <c r="K15" s="17"/>
    </row>
    <row r="16" spans="1:11" ht="27.75" customHeight="1" x14ac:dyDescent="0.25">
      <c r="A16" s="9" t="s">
        <v>25</v>
      </c>
      <c r="B16" s="42">
        <f>Travel!B192</f>
        <v>22887.994999999999</v>
      </c>
      <c r="C16" s="48" t="str">
        <f>C11</f>
        <v>Figures exclude GST</v>
      </c>
      <c r="D16" s="33"/>
      <c r="E16" s="6"/>
      <c r="F16" s="34"/>
      <c r="G16" s="17"/>
      <c r="H16" s="17"/>
      <c r="I16" s="17"/>
      <c r="J16" s="17"/>
      <c r="K16" s="17"/>
    </row>
    <row r="17" spans="1:11" ht="27.75" customHeight="1" x14ac:dyDescent="0.25">
      <c r="A17" s="9" t="s">
        <v>26</v>
      </c>
      <c r="B17" s="42">
        <f>Travel!B209</f>
        <v>199.74000000000004</v>
      </c>
      <c r="C17" s="48" t="str">
        <f>C11</f>
        <v>Figures exclude GST</v>
      </c>
      <c r="D17" s="6"/>
      <c r="E17" s="6"/>
      <c r="F17" s="34"/>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27</v>
      </c>
      <c r="B19" s="19"/>
      <c r="C19" s="17"/>
      <c r="D19" s="17"/>
      <c r="E19" s="17"/>
      <c r="F19" s="17"/>
      <c r="G19" s="17"/>
      <c r="H19" s="17"/>
      <c r="I19" s="17"/>
      <c r="J19" s="17"/>
      <c r="K19" s="17"/>
    </row>
    <row r="20" spans="1:11" x14ac:dyDescent="0.25">
      <c r="A20" s="20" t="s">
        <v>28</v>
      </c>
      <c r="D20" s="17"/>
      <c r="E20" s="17"/>
      <c r="F20" s="17"/>
      <c r="G20" s="17"/>
      <c r="H20" s="17"/>
      <c r="I20" s="17"/>
      <c r="J20" s="17"/>
      <c r="K20" s="17"/>
    </row>
    <row r="21" spans="1:11" ht="12.75" customHeight="1" x14ac:dyDescent="0.25">
      <c r="A21" s="20" t="s">
        <v>29</v>
      </c>
      <c r="D21" s="17"/>
      <c r="E21" s="17"/>
      <c r="F21" s="17"/>
      <c r="G21" s="17"/>
      <c r="H21" s="17"/>
      <c r="I21" s="17"/>
      <c r="J21" s="17"/>
      <c r="K21" s="17"/>
    </row>
    <row r="22" spans="1:11" ht="12.75" customHeight="1" x14ac:dyDescent="0.25">
      <c r="A22" s="20" t="s">
        <v>30</v>
      </c>
      <c r="D22" s="17"/>
      <c r="E22" s="17"/>
      <c r="F22" s="17"/>
      <c r="G22" s="17"/>
      <c r="H22" s="17"/>
      <c r="I22" s="17"/>
      <c r="J22" s="17"/>
      <c r="K22" s="17"/>
    </row>
    <row r="23" spans="1:11" ht="12.75" customHeight="1" x14ac:dyDescent="0.25">
      <c r="A23" s="20" t="s">
        <v>31</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32</v>
      </c>
      <c r="B25" s="13"/>
      <c r="C25" s="13"/>
      <c r="D25" s="13"/>
      <c r="E25" s="13"/>
      <c r="F25" s="13"/>
      <c r="G25" s="17"/>
      <c r="H25" s="17"/>
      <c r="I25" s="17"/>
      <c r="J25" s="17"/>
      <c r="K25" s="17"/>
    </row>
    <row r="26" spans="1:11" ht="12.75" hidden="1" customHeight="1" x14ac:dyDescent="0.25">
      <c r="A26" s="11" t="s">
        <v>33</v>
      </c>
      <c r="B26" s="4"/>
      <c r="C26" s="4"/>
      <c r="D26" s="11"/>
      <c r="E26" s="11"/>
      <c r="F26" s="11"/>
      <c r="G26" s="17"/>
      <c r="H26" s="17"/>
      <c r="I26" s="17"/>
      <c r="J26" s="17"/>
      <c r="K26" s="17"/>
    </row>
    <row r="27" spans="1:11" hidden="1" x14ac:dyDescent="0.25">
      <c r="A27" s="10" t="s">
        <v>34</v>
      </c>
      <c r="B27" s="10"/>
      <c r="C27" s="10"/>
      <c r="D27" s="10"/>
      <c r="E27" s="10"/>
      <c r="F27" s="10"/>
      <c r="G27" s="17"/>
      <c r="H27" s="17"/>
      <c r="I27" s="17"/>
      <c r="J27" s="17"/>
      <c r="K27" s="17"/>
    </row>
    <row r="28" spans="1:11" hidden="1" x14ac:dyDescent="0.25">
      <c r="A28" s="10" t="s">
        <v>35</v>
      </c>
      <c r="B28" s="10"/>
      <c r="C28" s="10"/>
      <c r="D28" s="10"/>
      <c r="E28" s="10"/>
      <c r="F28" s="10"/>
      <c r="G28" s="17"/>
      <c r="H28" s="17"/>
      <c r="I28" s="17"/>
      <c r="J28" s="17"/>
      <c r="K28" s="17"/>
    </row>
    <row r="29" spans="1:11" hidden="1" x14ac:dyDescent="0.25">
      <c r="A29" s="11" t="s">
        <v>36</v>
      </c>
      <c r="B29" s="11"/>
      <c r="C29" s="11"/>
      <c r="D29" s="11"/>
      <c r="E29" s="11"/>
      <c r="F29" s="11"/>
      <c r="G29" s="17"/>
      <c r="H29" s="17"/>
      <c r="I29" s="17"/>
      <c r="J29" s="17"/>
      <c r="K29" s="17"/>
    </row>
    <row r="30" spans="1:11" hidden="1" x14ac:dyDescent="0.25">
      <c r="A30" s="11" t="s">
        <v>37</v>
      </c>
      <c r="B30" s="11"/>
      <c r="C30" s="11"/>
      <c r="D30" s="11"/>
      <c r="E30" s="11"/>
      <c r="F30" s="11"/>
      <c r="G30" s="17"/>
      <c r="H30" s="17"/>
      <c r="I30" s="17"/>
      <c r="J30" s="17"/>
      <c r="K30" s="17"/>
    </row>
    <row r="31" spans="1:11" hidden="1" x14ac:dyDescent="0.25">
      <c r="A31" s="10" t="s">
        <v>38</v>
      </c>
      <c r="B31" s="10"/>
      <c r="C31" s="10"/>
      <c r="D31" s="10"/>
      <c r="E31" s="10"/>
      <c r="F31" s="10"/>
      <c r="G31" s="17"/>
      <c r="H31" s="17"/>
      <c r="I31" s="17"/>
      <c r="J31" s="17"/>
      <c r="K31" s="17"/>
    </row>
    <row r="32" spans="1:11" hidden="1" x14ac:dyDescent="0.25">
      <c r="A32" s="10" t="s">
        <v>39</v>
      </c>
      <c r="B32" s="10"/>
      <c r="C32" s="10"/>
      <c r="D32" s="10"/>
      <c r="E32" s="10"/>
      <c r="F32" s="10"/>
      <c r="G32" s="17"/>
      <c r="H32" s="17"/>
      <c r="I32" s="17"/>
      <c r="J32" s="17"/>
      <c r="K32" s="17"/>
    </row>
    <row r="33" spans="1:11" hidden="1" x14ac:dyDescent="0.25">
      <c r="A33" s="10" t="s">
        <v>40</v>
      </c>
      <c r="B33" s="10"/>
      <c r="C33" s="10"/>
      <c r="D33" s="10"/>
      <c r="E33" s="10"/>
      <c r="F33" s="10"/>
      <c r="G33" s="17"/>
      <c r="H33" s="17"/>
      <c r="I33" s="17"/>
      <c r="J33" s="17"/>
      <c r="K33" s="17"/>
    </row>
    <row r="34" spans="1:11" hidden="1" x14ac:dyDescent="0.25">
      <c r="A34" s="11" t="s">
        <v>41</v>
      </c>
      <c r="B34" s="11"/>
      <c r="C34" s="11"/>
      <c r="D34" s="11"/>
      <c r="E34" s="11"/>
      <c r="F34" s="11"/>
      <c r="G34" s="17"/>
      <c r="H34" s="17"/>
      <c r="I34" s="17"/>
      <c r="J34" s="17"/>
      <c r="K34" s="17"/>
    </row>
    <row r="35" spans="1:11" hidden="1" x14ac:dyDescent="0.25">
      <c r="A35" s="11" t="s">
        <v>42</v>
      </c>
      <c r="B35" s="11"/>
      <c r="C35" s="11"/>
      <c r="D35" s="11"/>
      <c r="E35" s="11"/>
      <c r="F35" s="11"/>
      <c r="G35" s="17"/>
      <c r="H35" s="17"/>
      <c r="I35" s="17"/>
      <c r="J35" s="17"/>
      <c r="K35" s="17"/>
    </row>
    <row r="36" spans="1:11" hidden="1" x14ac:dyDescent="0.25">
      <c r="A36" s="10" t="s">
        <v>43</v>
      </c>
      <c r="B36" s="44"/>
      <c r="C36" s="44"/>
      <c r="D36" s="44"/>
      <c r="E36" s="44"/>
      <c r="F36" s="44"/>
      <c r="G36" s="17"/>
      <c r="H36" s="17"/>
      <c r="I36" s="17"/>
      <c r="J36" s="17"/>
      <c r="K36" s="17"/>
    </row>
    <row r="37" spans="1:11" hidden="1" x14ac:dyDescent="0.25">
      <c r="A37" s="10" t="s">
        <v>9</v>
      </c>
      <c r="B37" s="44"/>
      <c r="C37" s="44"/>
      <c r="D37" s="44"/>
      <c r="E37" s="44"/>
      <c r="F37" s="44"/>
      <c r="G37" s="17"/>
      <c r="H37" s="17"/>
      <c r="I37" s="17"/>
      <c r="J37" s="17"/>
      <c r="K37" s="17"/>
    </row>
    <row r="38" spans="1:11" hidden="1" x14ac:dyDescent="0.25">
      <c r="A38" s="10" t="s">
        <v>44</v>
      </c>
      <c r="B38" s="44"/>
      <c r="C38" s="44"/>
      <c r="D38" s="44"/>
      <c r="E38" s="44"/>
      <c r="F38" s="44"/>
      <c r="G38" s="17"/>
      <c r="H38" s="17"/>
      <c r="I38" s="17"/>
      <c r="J38" s="17"/>
      <c r="K38" s="17"/>
    </row>
    <row r="39" spans="1:11" hidden="1" x14ac:dyDescent="0.25">
      <c r="A39" s="11" t="s">
        <v>45</v>
      </c>
      <c r="B39" s="4"/>
      <c r="C39" s="4"/>
      <c r="D39" s="4"/>
      <c r="E39" s="4"/>
      <c r="F39" s="4"/>
      <c r="G39" s="17"/>
      <c r="H39" s="17"/>
      <c r="I39" s="17"/>
      <c r="J39" s="17"/>
      <c r="K39" s="17"/>
    </row>
    <row r="40" spans="1:11" hidden="1" x14ac:dyDescent="0.25">
      <c r="A40" s="4" t="s">
        <v>46</v>
      </c>
      <c r="B40" s="4"/>
      <c r="C40" s="4"/>
      <c r="D40" s="4"/>
      <c r="E40" s="4"/>
      <c r="F40" s="4"/>
      <c r="G40" s="17"/>
      <c r="H40" s="17"/>
      <c r="I40" s="17"/>
      <c r="J40" s="17"/>
      <c r="K40" s="17"/>
    </row>
    <row r="41" spans="1:11" hidden="1" x14ac:dyDescent="0.25">
      <c r="A41" s="4" t="s">
        <v>47</v>
      </c>
      <c r="B41" s="4"/>
      <c r="C41" s="4"/>
      <c r="D41" s="4"/>
      <c r="E41" s="4"/>
      <c r="F41" s="4"/>
      <c r="G41" s="17"/>
      <c r="H41" s="17"/>
      <c r="I41" s="17"/>
      <c r="J41" s="17"/>
      <c r="K41" s="17"/>
    </row>
    <row r="42" spans="1:11" hidden="1" x14ac:dyDescent="0.25">
      <c r="A42" s="4" t="s">
        <v>48</v>
      </c>
      <c r="B42" s="4"/>
      <c r="C42" s="4"/>
      <c r="D42" s="4"/>
      <c r="E42" s="4"/>
      <c r="F42" s="4"/>
      <c r="G42" s="17"/>
      <c r="H42" s="17"/>
      <c r="I42" s="17"/>
      <c r="J42" s="17"/>
      <c r="K42" s="17"/>
    </row>
    <row r="43" spans="1:11" hidden="1" x14ac:dyDescent="0.25">
      <c r="A43" s="4" t="s">
        <v>49</v>
      </c>
      <c r="B43" s="4"/>
      <c r="C43" s="4"/>
      <c r="D43" s="4"/>
      <c r="E43" s="4"/>
      <c r="F43" s="4"/>
      <c r="G43" s="17"/>
      <c r="H43" s="17"/>
      <c r="I43" s="17"/>
      <c r="J43" s="17"/>
      <c r="K43" s="17"/>
    </row>
    <row r="44" spans="1:11" hidden="1" x14ac:dyDescent="0.25">
      <c r="A44" s="4" t="s">
        <v>50</v>
      </c>
      <c r="B44" s="4"/>
      <c r="C44" s="4"/>
      <c r="D44" s="4"/>
      <c r="E44" s="4"/>
      <c r="F44" s="4"/>
      <c r="G44" s="17"/>
      <c r="H44" s="17"/>
      <c r="I44" s="17"/>
      <c r="J44" s="17"/>
      <c r="K44" s="17"/>
    </row>
    <row r="45" spans="1:11" hidden="1" x14ac:dyDescent="0.25">
      <c r="A45" s="45" t="s">
        <v>51</v>
      </c>
      <c r="B45" s="44"/>
      <c r="C45" s="44"/>
      <c r="D45" s="44"/>
      <c r="E45" s="44"/>
      <c r="F45" s="44"/>
      <c r="G45" s="17"/>
      <c r="H45" s="17"/>
      <c r="I45" s="17"/>
      <c r="J45" s="17"/>
      <c r="K45" s="17"/>
    </row>
    <row r="46" spans="1:11" hidden="1" x14ac:dyDescent="0.25">
      <c r="A46" s="44" t="s">
        <v>52</v>
      </c>
      <c r="B46" s="44"/>
      <c r="C46" s="44"/>
      <c r="D46" s="44"/>
      <c r="E46" s="44"/>
      <c r="F46" s="44"/>
      <c r="G46" s="17"/>
      <c r="H46" s="17"/>
      <c r="I46" s="17"/>
      <c r="J46" s="17"/>
      <c r="K46" s="17"/>
    </row>
    <row r="47" spans="1:11" hidden="1" x14ac:dyDescent="0.25">
      <c r="A47" s="35">
        <v>-20000</v>
      </c>
      <c r="B47" s="4"/>
      <c r="C47" s="4"/>
      <c r="D47" s="4"/>
      <c r="E47" s="4"/>
      <c r="F47" s="4"/>
      <c r="G47" s="17"/>
      <c r="H47" s="17"/>
      <c r="I47" s="17"/>
      <c r="J47" s="17"/>
      <c r="K47" s="17"/>
    </row>
    <row r="48" spans="1:11" ht="25" hidden="1" x14ac:dyDescent="0.25">
      <c r="A48" s="58" t="s">
        <v>53</v>
      </c>
      <c r="B48" s="44"/>
      <c r="C48" s="44"/>
      <c r="D48" s="44"/>
      <c r="E48" s="44"/>
      <c r="F48" s="44"/>
      <c r="G48" s="17"/>
      <c r="H48" s="17"/>
      <c r="I48" s="17"/>
      <c r="J48" s="17"/>
      <c r="K48" s="17"/>
    </row>
    <row r="49" spans="1:11" ht="25" hidden="1" x14ac:dyDescent="0.25">
      <c r="A49" s="58" t="s">
        <v>54</v>
      </c>
      <c r="B49" s="44"/>
      <c r="C49" s="44"/>
      <c r="D49" s="44"/>
      <c r="E49" s="44"/>
      <c r="F49" s="44"/>
      <c r="G49" s="17"/>
      <c r="H49" s="17"/>
      <c r="I49" s="17"/>
      <c r="J49" s="17"/>
      <c r="K49" s="17"/>
    </row>
    <row r="50" spans="1:11" ht="25" hidden="1" x14ac:dyDescent="0.25">
      <c r="A50" s="59" t="s">
        <v>55</v>
      </c>
      <c r="B50" s="4"/>
      <c r="C50" s="4"/>
      <c r="D50" s="4"/>
      <c r="E50" s="4"/>
      <c r="F50" s="4"/>
      <c r="G50" s="17"/>
      <c r="H50" s="17"/>
      <c r="I50" s="17"/>
      <c r="J50" s="17"/>
      <c r="K50" s="17"/>
    </row>
    <row r="51" spans="1:11" ht="25" hidden="1" x14ac:dyDescent="0.25">
      <c r="A51" s="59" t="s">
        <v>56</v>
      </c>
      <c r="B51" s="4"/>
      <c r="C51" s="4"/>
      <c r="D51" s="4"/>
      <c r="E51" s="4"/>
      <c r="F51" s="4"/>
      <c r="G51" s="17"/>
      <c r="H51" s="17"/>
      <c r="I51" s="17"/>
      <c r="J51" s="17"/>
      <c r="K51" s="17"/>
    </row>
    <row r="52" spans="1:11" ht="37.5" hidden="1" x14ac:dyDescent="0.3">
      <c r="A52" s="59" t="s">
        <v>57</v>
      </c>
      <c r="B52" s="51"/>
      <c r="C52" s="51"/>
      <c r="D52" s="51"/>
      <c r="E52" s="11"/>
      <c r="F52" s="11"/>
      <c r="G52" s="17"/>
      <c r="H52" s="17"/>
      <c r="I52" s="17"/>
      <c r="J52" s="17"/>
      <c r="K52" s="17"/>
    </row>
    <row r="53" spans="1:11" ht="13" hidden="1" x14ac:dyDescent="0.3">
      <c r="A53" s="56" t="s">
        <v>58</v>
      </c>
      <c r="B53" s="50"/>
      <c r="C53" s="50"/>
      <c r="D53" s="50"/>
      <c r="E53" s="10"/>
      <c r="F53" s="10" t="b">
        <v>1</v>
      </c>
      <c r="G53" s="17"/>
      <c r="H53" s="17"/>
      <c r="I53" s="17"/>
      <c r="J53" s="17"/>
      <c r="K53" s="17"/>
    </row>
    <row r="54" spans="1:11" ht="13" hidden="1" x14ac:dyDescent="0.3">
      <c r="A54" s="57" t="s">
        <v>59</v>
      </c>
      <c r="B54" s="56"/>
      <c r="C54" s="56"/>
      <c r="D54" s="56"/>
      <c r="E54" s="10"/>
      <c r="F54" s="10" t="b">
        <v>0</v>
      </c>
      <c r="G54" s="17"/>
      <c r="H54" s="17"/>
      <c r="I54" s="17"/>
      <c r="J54" s="17"/>
      <c r="K54" s="17"/>
    </row>
    <row r="55" spans="1:11" ht="13" hidden="1" x14ac:dyDescent="0.25">
      <c r="A55" s="60"/>
      <c r="B55" s="52">
        <f>COUNT(Travel!B32:B32)</f>
        <v>0</v>
      </c>
      <c r="C55" s="52"/>
      <c r="D55" s="52">
        <f>COUNTIF(Travel!D32:D32,"*")</f>
        <v>0</v>
      </c>
      <c r="E55" s="53"/>
      <c r="F55" s="53" t="b">
        <f>MIN(B55,D55)=MAX(B55,D55)</f>
        <v>1</v>
      </c>
      <c r="G55" s="17"/>
      <c r="H55" s="17"/>
      <c r="I55" s="17"/>
      <c r="J55" s="17"/>
      <c r="K55" s="17"/>
    </row>
    <row r="56" spans="1:11" ht="13" hidden="1" x14ac:dyDescent="0.25">
      <c r="A56" s="60" t="s">
        <v>60</v>
      </c>
      <c r="B56" s="52">
        <f>COUNT(Travel!B37:B191)</f>
        <v>125</v>
      </c>
      <c r="C56" s="52"/>
      <c r="D56" s="52">
        <f>COUNTIF(Travel!D37:D191,"*")</f>
        <v>125</v>
      </c>
      <c r="E56" s="53"/>
      <c r="F56" s="53" t="b">
        <f>MIN(B56,D56)=MAX(B56,D56)</f>
        <v>1</v>
      </c>
    </row>
    <row r="57" spans="1:11" ht="13" hidden="1" x14ac:dyDescent="0.3">
      <c r="A57" s="61"/>
      <c r="B57" s="52">
        <f>COUNT(Travel!B207:B208)</f>
        <v>0</v>
      </c>
      <c r="C57" s="52"/>
      <c r="D57" s="52">
        <f>COUNTIF(Travel!D207:D208,"*")</f>
        <v>0</v>
      </c>
      <c r="E57" s="53"/>
      <c r="F57" s="53" t="b">
        <f>MIN(B57,D57)=MAX(B57,D57)</f>
        <v>1</v>
      </c>
    </row>
    <row r="58" spans="1:11" ht="13" hidden="1" x14ac:dyDescent="0.3">
      <c r="A58" s="62" t="s">
        <v>61</v>
      </c>
      <c r="B58" s="54">
        <f>COUNT(Hospitality!B11:B23)</f>
        <v>9</v>
      </c>
      <c r="C58" s="54"/>
      <c r="D58" s="54">
        <f>COUNTIF(Hospitality!D11:D23,"*")</f>
        <v>9</v>
      </c>
      <c r="E58" s="55"/>
      <c r="F58" s="55" t="b">
        <f>MIN(B58,D58)=MAX(B58,D58)</f>
        <v>1</v>
      </c>
    </row>
    <row r="59" spans="1:11" ht="13" hidden="1" x14ac:dyDescent="0.3">
      <c r="A59" s="63" t="s">
        <v>62</v>
      </c>
      <c r="B59" s="53">
        <f>COUNT('All other expenses'!B11:B26)</f>
        <v>13</v>
      </c>
      <c r="C59" s="53"/>
      <c r="D59" s="53">
        <f>COUNTIF('All other expenses'!D11:D26,"*")</f>
        <v>13</v>
      </c>
      <c r="E59" s="53"/>
      <c r="F59" s="53" t="b">
        <f>MIN(B59,D59)=MAX(B59,D59)</f>
        <v>1</v>
      </c>
    </row>
    <row r="60" spans="1:11" ht="13" hidden="1" x14ac:dyDescent="0.3">
      <c r="A60" s="62" t="s">
        <v>63</v>
      </c>
      <c r="B60" s="54">
        <f>COUNTIF('Gifts and benefits'!B11:B16,"*")</f>
        <v>0</v>
      </c>
      <c r="C60" s="54">
        <f>COUNTIF('Gifts and benefits'!C11:C16,"*")</f>
        <v>0</v>
      </c>
      <c r="D60" s="54"/>
      <c r="E60" s="54">
        <f>COUNTA('Gifts and benefits'!E11:E16)</f>
        <v>0</v>
      </c>
      <c r="F60" s="55"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&amp;C&amp;"Calibri"&amp;12&amp;K000000 IN-CONFIDENCE&amp;1#_x000D_</oddHeader>
    <oddFooter>&amp;LCE Expense Disclosure Workbook 2018&amp;C_x000D_&amp;1#&amp;"Calibri"&amp;12&amp;K000000 IN-CONFIDENCE&amp;RWorksheet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233"/>
  <sheetViews>
    <sheetView zoomScaleNormal="100" workbookViewId="0">
      <selection activeCell="A10" sqref="A10:E10"/>
    </sheetView>
  </sheetViews>
  <sheetFormatPr defaultColWidth="0" defaultRowHeight="12.5" x14ac:dyDescent="0.25"/>
  <cols>
    <col min="1" max="1" width="19.54296875" style="95" customWidth="1"/>
    <col min="2" max="2" width="13.1796875" style="95" bestFit="1" customWidth="1"/>
    <col min="3" max="3" width="121.54296875" style="17" customWidth="1"/>
    <col min="4" max="4" width="21" style="17" customWidth="1"/>
    <col min="5" max="5" width="18" style="17" customWidth="1"/>
    <col min="6" max="8" width="9.1796875" style="17" hidden="1" customWidth="1"/>
    <col min="9" max="13" width="0" style="17" hidden="1" customWidth="1"/>
    <col min="14" max="16383" width="9.1796875" style="17" hidden="1"/>
    <col min="16384" max="16384" width="3.1796875" style="17" hidden="1" customWidth="1"/>
  </cols>
  <sheetData>
    <row r="1" spans="1:5" ht="26.25" customHeight="1" x14ac:dyDescent="0.25">
      <c r="A1" s="129" t="s">
        <v>64</v>
      </c>
      <c r="B1" s="129"/>
      <c r="C1" s="129"/>
      <c r="D1" s="129"/>
      <c r="E1" s="129"/>
    </row>
    <row r="2" spans="1:5" ht="28.5" customHeight="1" x14ac:dyDescent="0.25">
      <c r="A2" s="108" t="s">
        <v>65</v>
      </c>
      <c r="B2" s="131" t="str">
        <f>'Summary and sign-off'!B2:F2</f>
        <v>Ministry for Pacific Peoples</v>
      </c>
      <c r="C2" s="131"/>
      <c r="D2" s="131"/>
      <c r="E2" s="131"/>
    </row>
    <row r="3" spans="1:5" ht="28.5" customHeight="1" x14ac:dyDescent="0.25">
      <c r="A3" s="108" t="s">
        <v>66</v>
      </c>
      <c r="B3" s="131" t="str">
        <f>'Summary and sign-off'!B3:F3</f>
        <v>Gerardine Clifford-Lidstone</v>
      </c>
      <c r="C3" s="131"/>
      <c r="D3" s="131"/>
      <c r="E3" s="131"/>
    </row>
    <row r="4" spans="1:5" ht="28.5" customHeight="1" x14ac:dyDescent="0.25">
      <c r="A4" s="108" t="s">
        <v>67</v>
      </c>
      <c r="B4" s="131">
        <f>'Summary and sign-off'!B4:F4</f>
        <v>45839</v>
      </c>
      <c r="C4" s="131"/>
      <c r="D4" s="131"/>
      <c r="E4" s="131"/>
    </row>
    <row r="5" spans="1:5" ht="28.5" customHeight="1" x14ac:dyDescent="0.25">
      <c r="A5" s="108" t="s">
        <v>68</v>
      </c>
      <c r="B5" s="131">
        <f>'Summary and sign-off'!B5:F5</f>
        <v>46203</v>
      </c>
      <c r="C5" s="131"/>
      <c r="D5" s="131"/>
      <c r="E5" s="131"/>
    </row>
    <row r="6" spans="1:5" ht="28.5" customHeight="1" x14ac:dyDescent="0.25">
      <c r="A6" s="108" t="s">
        <v>69</v>
      </c>
      <c r="B6" s="134" t="s">
        <v>35</v>
      </c>
      <c r="C6" s="134"/>
      <c r="D6" s="134"/>
      <c r="E6" s="134"/>
    </row>
    <row r="7" spans="1:5" ht="28.5" customHeight="1" x14ac:dyDescent="0.25">
      <c r="A7" s="108" t="s">
        <v>7</v>
      </c>
      <c r="B7" s="134" t="s">
        <v>37</v>
      </c>
      <c r="C7" s="134"/>
      <c r="D7" s="134"/>
      <c r="E7" s="134"/>
    </row>
    <row r="8" spans="1:5" ht="26.25" customHeight="1" x14ac:dyDescent="0.25">
      <c r="A8" s="132" t="s">
        <v>70</v>
      </c>
      <c r="B8" s="132"/>
      <c r="C8" s="132"/>
      <c r="D8" s="132"/>
      <c r="E8" s="132"/>
    </row>
    <row r="9" spans="1:5" ht="24.75" customHeight="1" x14ac:dyDescent="0.25">
      <c r="A9" s="133" t="s">
        <v>71</v>
      </c>
      <c r="B9" s="133"/>
      <c r="C9" s="133"/>
      <c r="D9" s="133"/>
      <c r="E9" s="133"/>
    </row>
    <row r="10" spans="1:5" ht="24.75" customHeight="1" x14ac:dyDescent="0.25">
      <c r="A10" s="130" t="s">
        <v>72</v>
      </c>
      <c r="B10" s="130"/>
      <c r="C10" s="130"/>
      <c r="D10" s="130"/>
      <c r="E10" s="130"/>
    </row>
    <row r="11" spans="1:5" ht="50.5" x14ac:dyDescent="0.25">
      <c r="A11" s="80" t="s">
        <v>73</v>
      </c>
      <c r="B11" s="80" t="s">
        <v>74</v>
      </c>
      <c r="C11" s="24" t="s">
        <v>75</v>
      </c>
      <c r="D11" s="24" t="s">
        <v>76</v>
      </c>
      <c r="E11" s="24" t="s">
        <v>77</v>
      </c>
    </row>
    <row r="12" spans="1:5" s="1" customFormat="1" ht="17.25" customHeight="1" x14ac:dyDescent="0.25">
      <c r="A12" s="100">
        <v>45858</v>
      </c>
      <c r="B12" s="90">
        <v>2627.47</v>
      </c>
      <c r="C12" s="135" t="s">
        <v>187</v>
      </c>
      <c r="D12" s="86" t="s">
        <v>78</v>
      </c>
      <c r="E12" s="94" t="s">
        <v>79</v>
      </c>
    </row>
    <row r="13" spans="1:5" s="1" customFormat="1" ht="17.25" customHeight="1" x14ac:dyDescent="0.25">
      <c r="A13" s="100">
        <v>45858</v>
      </c>
      <c r="B13" s="90">
        <v>383.47</v>
      </c>
      <c r="C13" s="136"/>
      <c r="D13" s="86" t="s">
        <v>80</v>
      </c>
      <c r="E13" s="94" t="s">
        <v>81</v>
      </c>
    </row>
    <row r="14" spans="1:5" s="1" customFormat="1" ht="17.25" customHeight="1" x14ac:dyDescent="0.25">
      <c r="A14" s="100">
        <v>45859</v>
      </c>
      <c r="B14" s="90">
        <v>824.6</v>
      </c>
      <c r="C14" s="136"/>
      <c r="D14" s="86" t="s">
        <v>80</v>
      </c>
      <c r="E14" s="94" t="s">
        <v>79</v>
      </c>
    </row>
    <row r="15" spans="1:5" s="1" customFormat="1" ht="17.25" customHeight="1" x14ac:dyDescent="0.25">
      <c r="A15" s="100">
        <v>45861</v>
      </c>
      <c r="B15" s="90">
        <v>19.96</v>
      </c>
      <c r="C15" s="137"/>
      <c r="D15" s="86" t="s">
        <v>82</v>
      </c>
      <c r="E15" s="94" t="s">
        <v>79</v>
      </c>
    </row>
    <row r="16" spans="1:5" s="1" customFormat="1" ht="17.25" customHeight="1" x14ac:dyDescent="0.25">
      <c r="A16" s="100"/>
      <c r="B16" s="90"/>
      <c r="C16" s="86"/>
      <c r="D16" s="86"/>
      <c r="E16" s="94"/>
    </row>
    <row r="17" spans="1:5" s="1" customFormat="1" ht="17.25" customHeight="1" x14ac:dyDescent="0.25">
      <c r="A17" s="100">
        <v>45893</v>
      </c>
      <c r="B17" s="90">
        <v>97.419999999999987</v>
      </c>
      <c r="C17" s="138" t="s">
        <v>188</v>
      </c>
      <c r="D17" s="86" t="s">
        <v>84</v>
      </c>
      <c r="E17" s="94" t="s">
        <v>83</v>
      </c>
    </row>
    <row r="18" spans="1:5" s="1" customFormat="1" ht="17.25" customHeight="1" x14ac:dyDescent="0.25">
      <c r="A18" s="100">
        <v>45898</v>
      </c>
      <c r="B18" s="90">
        <v>68.05</v>
      </c>
      <c r="C18" s="136"/>
      <c r="D18" s="86" t="s">
        <v>85</v>
      </c>
      <c r="E18" s="94" t="s">
        <v>83</v>
      </c>
    </row>
    <row r="19" spans="1:5" s="1" customFormat="1" ht="17.25" customHeight="1" x14ac:dyDescent="0.25">
      <c r="A19" s="100">
        <v>45898</v>
      </c>
      <c r="B19" s="90">
        <v>974.37</v>
      </c>
      <c r="C19" s="136"/>
      <c r="D19" s="86" t="s">
        <v>82</v>
      </c>
      <c r="E19" s="94" t="s">
        <v>83</v>
      </c>
    </row>
    <row r="20" spans="1:5" s="1" customFormat="1" ht="17.25" customHeight="1" x14ac:dyDescent="0.25">
      <c r="A20" s="100">
        <v>45898</v>
      </c>
      <c r="B20" s="85">
        <v>32.21</v>
      </c>
      <c r="C20" s="136"/>
      <c r="D20" s="87" t="s">
        <v>86</v>
      </c>
      <c r="E20" s="94" t="s">
        <v>83</v>
      </c>
    </row>
    <row r="21" spans="1:5" s="1" customFormat="1" ht="17.25" customHeight="1" x14ac:dyDescent="0.25">
      <c r="A21" s="100">
        <v>45901</v>
      </c>
      <c r="B21" s="90">
        <v>42.25</v>
      </c>
      <c r="C21" s="136"/>
      <c r="D21" s="86" t="s">
        <v>84</v>
      </c>
      <c r="E21" s="94" t="s">
        <v>90</v>
      </c>
    </row>
    <row r="22" spans="1:5" s="1" customFormat="1" ht="17.25" customHeight="1" x14ac:dyDescent="0.25">
      <c r="A22" s="103"/>
      <c r="B22" s="113"/>
      <c r="C22" s="120"/>
      <c r="D22" s="86"/>
      <c r="E22" s="94"/>
    </row>
    <row r="23" spans="1:5" s="1" customFormat="1" ht="17.25" customHeight="1" x14ac:dyDescent="0.25">
      <c r="A23" s="100">
        <v>46096</v>
      </c>
      <c r="B23" s="90">
        <v>361.59999999999997</v>
      </c>
      <c r="C23" s="135" t="s">
        <v>189</v>
      </c>
      <c r="D23" s="86" t="s">
        <v>78</v>
      </c>
      <c r="E23" s="94" t="s">
        <v>81</v>
      </c>
    </row>
    <row r="24" spans="1:5" s="1" customFormat="1" ht="17.25" customHeight="1" x14ac:dyDescent="0.25">
      <c r="A24" s="100">
        <v>46096</v>
      </c>
      <c r="B24" s="90">
        <v>42.35</v>
      </c>
      <c r="C24" s="136"/>
      <c r="D24" s="86" t="s">
        <v>84</v>
      </c>
      <c r="E24" s="94" t="s">
        <v>90</v>
      </c>
    </row>
    <row r="25" spans="1:5" s="1" customFormat="1" ht="17.25" customHeight="1" x14ac:dyDescent="0.25">
      <c r="A25" s="100">
        <v>46096</v>
      </c>
      <c r="B25" s="90">
        <v>150.47999999999999</v>
      </c>
      <c r="C25" s="136"/>
      <c r="D25" s="86" t="s">
        <v>84</v>
      </c>
      <c r="E25" s="94" t="s">
        <v>81</v>
      </c>
    </row>
    <row r="26" spans="1:5" s="1" customFormat="1" ht="17.25" customHeight="1" x14ac:dyDescent="0.25">
      <c r="A26" s="100">
        <v>46096</v>
      </c>
      <c r="B26" s="90">
        <v>684.81</v>
      </c>
      <c r="C26" s="136"/>
      <c r="D26" s="86" t="s">
        <v>80</v>
      </c>
      <c r="E26" s="94" t="s">
        <v>162</v>
      </c>
    </row>
    <row r="27" spans="1:5" s="1" customFormat="1" ht="17.25" customHeight="1" x14ac:dyDescent="0.25">
      <c r="A27" s="100">
        <v>46098</v>
      </c>
      <c r="B27" s="90">
        <v>631.47</v>
      </c>
      <c r="C27" s="136"/>
      <c r="D27" s="86" t="s">
        <v>80</v>
      </c>
      <c r="E27" s="94" t="s">
        <v>186</v>
      </c>
    </row>
    <row r="28" spans="1:5" s="1" customFormat="1" ht="17.25" customHeight="1" x14ac:dyDescent="0.25">
      <c r="A28" s="100">
        <v>46099</v>
      </c>
      <c r="B28" s="90">
        <v>74.960000000000008</v>
      </c>
      <c r="C28" s="136"/>
      <c r="D28" s="86" t="s">
        <v>82</v>
      </c>
      <c r="E28" s="94" t="s">
        <v>163</v>
      </c>
    </row>
    <row r="29" spans="1:5" s="1" customFormat="1" ht="17.25" customHeight="1" x14ac:dyDescent="0.25">
      <c r="A29" s="100">
        <v>46099</v>
      </c>
      <c r="B29" s="90">
        <v>176.78</v>
      </c>
      <c r="C29" s="136"/>
      <c r="D29" s="86" t="s">
        <v>84</v>
      </c>
      <c r="E29" s="94" t="s">
        <v>81</v>
      </c>
    </row>
    <row r="30" spans="1:5" s="1" customFormat="1" ht="17.25" customHeight="1" x14ac:dyDescent="0.25">
      <c r="A30" s="100">
        <v>46099</v>
      </c>
      <c r="B30" s="90">
        <v>323.3</v>
      </c>
      <c r="C30" s="136"/>
      <c r="D30" s="86" t="s">
        <v>80</v>
      </c>
      <c r="E30" s="94" t="s">
        <v>81</v>
      </c>
    </row>
    <row r="31" spans="1:5" s="1" customFormat="1" ht="17.25" customHeight="1" x14ac:dyDescent="0.25">
      <c r="A31" s="100">
        <v>46100</v>
      </c>
      <c r="B31" s="90">
        <v>62.74</v>
      </c>
      <c r="C31" s="137"/>
      <c r="D31" s="86" t="s">
        <v>84</v>
      </c>
      <c r="E31" s="94" t="s">
        <v>90</v>
      </c>
    </row>
    <row r="32" spans="1:5" s="1" customFormat="1" ht="17.25" customHeight="1" x14ac:dyDescent="0.25">
      <c r="A32" s="103"/>
      <c r="B32" s="113"/>
      <c r="C32" s="86"/>
      <c r="D32" s="86"/>
      <c r="E32" s="94"/>
    </row>
    <row r="33" spans="1:5" ht="18" customHeight="1" x14ac:dyDescent="0.25">
      <c r="A33" s="80"/>
      <c r="B33" s="111">
        <f>SUM(B12:B32)</f>
        <v>7578.2900000000009</v>
      </c>
      <c r="C33" s="92"/>
      <c r="D33" s="128"/>
      <c r="E33" s="128"/>
    </row>
    <row r="34" spans="1:5" ht="10.5" customHeight="1" x14ac:dyDescent="0.3">
      <c r="B34" s="106"/>
    </row>
    <row r="35" spans="1:5" ht="18.75" customHeight="1" x14ac:dyDescent="0.25">
      <c r="A35" s="130" t="s">
        <v>87</v>
      </c>
      <c r="B35" s="130"/>
      <c r="C35" s="130"/>
      <c r="D35" s="130"/>
      <c r="E35" s="130"/>
    </row>
    <row r="36" spans="1:5" ht="50.5" x14ac:dyDescent="0.25">
      <c r="A36" s="80" t="s">
        <v>73</v>
      </c>
      <c r="B36" s="80" t="s">
        <v>14</v>
      </c>
      <c r="C36" s="24"/>
      <c r="D36" s="24" t="s">
        <v>76</v>
      </c>
      <c r="E36" s="24" t="s">
        <v>77</v>
      </c>
    </row>
    <row r="37" spans="1:5" s="1" customFormat="1" ht="16.5" customHeight="1" x14ac:dyDescent="0.25">
      <c r="A37" s="100">
        <v>45691</v>
      </c>
      <c r="B37" s="90">
        <v>-55.57</v>
      </c>
      <c r="C37" s="86" t="s">
        <v>190</v>
      </c>
      <c r="D37" s="86" t="s">
        <v>78</v>
      </c>
      <c r="E37" s="94" t="s">
        <v>88</v>
      </c>
    </row>
    <row r="38" spans="1:5" s="1" customFormat="1" ht="8" customHeight="1" x14ac:dyDescent="0.25">
      <c r="A38" s="100"/>
      <c r="B38" s="90"/>
      <c r="C38" s="86"/>
      <c r="D38" s="86"/>
      <c r="E38" s="94"/>
    </row>
    <row r="39" spans="1:5" s="1" customFormat="1" ht="16.5" customHeight="1" x14ac:dyDescent="0.25">
      <c r="A39" s="100">
        <v>45817</v>
      </c>
      <c r="B39" s="90">
        <v>156.52000000000001</v>
      </c>
      <c r="C39" s="86" t="s">
        <v>89</v>
      </c>
      <c r="D39" s="86" t="s">
        <v>80</v>
      </c>
      <c r="E39" s="94" t="s">
        <v>81</v>
      </c>
    </row>
    <row r="40" spans="1:5" s="1" customFormat="1" ht="8" customHeight="1" x14ac:dyDescent="0.25">
      <c r="A40" s="100"/>
      <c r="B40" s="90"/>
      <c r="C40" s="86"/>
      <c r="D40" s="86"/>
      <c r="E40" s="94"/>
    </row>
    <row r="41" spans="1:5" s="1" customFormat="1" ht="16.5" customHeight="1" x14ac:dyDescent="0.25">
      <c r="A41" s="100">
        <v>45854</v>
      </c>
      <c r="B41" s="90">
        <v>86.86</v>
      </c>
      <c r="C41" s="86" t="s">
        <v>91</v>
      </c>
      <c r="D41" s="86" t="s">
        <v>84</v>
      </c>
      <c r="E41" s="94" t="s">
        <v>90</v>
      </c>
    </row>
    <row r="42" spans="1:5" s="1" customFormat="1" ht="16.5" customHeight="1" x14ac:dyDescent="0.25">
      <c r="A42" s="100">
        <v>45854</v>
      </c>
      <c r="B42" s="90">
        <v>52.63</v>
      </c>
      <c r="C42" s="86" t="s">
        <v>91</v>
      </c>
      <c r="D42" s="86" t="s">
        <v>92</v>
      </c>
      <c r="E42" s="94" t="s">
        <v>90</v>
      </c>
    </row>
    <row r="43" spans="1:5" s="1" customFormat="1" ht="8" customHeight="1" x14ac:dyDescent="0.25">
      <c r="A43" s="100"/>
      <c r="B43" s="90"/>
      <c r="C43" s="86"/>
      <c r="D43" s="86"/>
      <c r="E43" s="94"/>
    </row>
    <row r="44" spans="1:5" s="1" customFormat="1" ht="16.5" customHeight="1" x14ac:dyDescent="0.25">
      <c r="A44" s="100">
        <v>45864</v>
      </c>
      <c r="B44" s="90">
        <v>569.32000000000005</v>
      </c>
      <c r="C44" s="114" t="s">
        <v>93</v>
      </c>
      <c r="D44" s="86" t="s">
        <v>78</v>
      </c>
      <c r="E44" s="94" t="s">
        <v>81</v>
      </c>
    </row>
    <row r="45" spans="1:5" s="1" customFormat="1" ht="8" customHeight="1" x14ac:dyDescent="0.25">
      <c r="A45" s="100"/>
      <c r="B45" s="90"/>
      <c r="C45" s="86"/>
      <c r="D45" s="86"/>
      <c r="E45" s="94"/>
    </row>
    <row r="46" spans="1:5" s="1" customFormat="1" ht="16.5" customHeight="1" x14ac:dyDescent="0.25">
      <c r="A46" s="100">
        <v>45873</v>
      </c>
      <c r="B46" s="90">
        <v>44.43</v>
      </c>
      <c r="C46" s="86" t="s">
        <v>94</v>
      </c>
      <c r="D46" s="86" t="s">
        <v>84</v>
      </c>
      <c r="E46" s="94" t="s">
        <v>90</v>
      </c>
    </row>
    <row r="47" spans="1:5" s="1" customFormat="1" ht="16.5" customHeight="1" x14ac:dyDescent="0.25">
      <c r="A47" s="100">
        <v>45873</v>
      </c>
      <c r="B47" s="90">
        <v>293.51</v>
      </c>
      <c r="C47" s="86" t="s">
        <v>94</v>
      </c>
      <c r="D47" s="86" t="s">
        <v>78</v>
      </c>
      <c r="E47" s="94" t="s">
        <v>81</v>
      </c>
    </row>
    <row r="48" spans="1:5" s="1" customFormat="1" ht="16.5" customHeight="1" x14ac:dyDescent="0.25">
      <c r="A48" s="100">
        <v>45873</v>
      </c>
      <c r="B48" s="90">
        <v>107.5</v>
      </c>
      <c r="C48" s="86" t="s">
        <v>94</v>
      </c>
      <c r="D48" s="86" t="s">
        <v>92</v>
      </c>
      <c r="E48" s="94" t="s">
        <v>81</v>
      </c>
    </row>
    <row r="49" spans="1:5" s="1" customFormat="1" ht="16.5" customHeight="1" x14ac:dyDescent="0.25">
      <c r="A49" s="100">
        <v>45873</v>
      </c>
      <c r="B49" s="90">
        <v>124.52</v>
      </c>
      <c r="C49" s="86" t="s">
        <v>94</v>
      </c>
      <c r="D49" s="86" t="s">
        <v>80</v>
      </c>
      <c r="E49" s="94" t="s">
        <v>81</v>
      </c>
    </row>
    <row r="50" spans="1:5" s="1" customFormat="1" ht="16.5" customHeight="1" x14ac:dyDescent="0.25">
      <c r="A50" s="100">
        <v>45874</v>
      </c>
      <c r="B50" s="90">
        <v>96.15</v>
      </c>
      <c r="C50" s="127" t="s">
        <v>212</v>
      </c>
      <c r="D50" s="86" t="s">
        <v>198</v>
      </c>
      <c r="E50" s="94" t="s">
        <v>81</v>
      </c>
    </row>
    <row r="51" spans="1:5" s="1" customFormat="1" ht="16.5" customHeight="1" x14ac:dyDescent="0.25">
      <c r="A51" s="100">
        <v>45874</v>
      </c>
      <c r="B51" s="90">
        <v>39.909999999999997</v>
      </c>
      <c r="C51" s="86" t="s">
        <v>94</v>
      </c>
      <c r="D51" s="86" t="s">
        <v>84</v>
      </c>
      <c r="E51" s="94" t="s">
        <v>90</v>
      </c>
    </row>
    <row r="52" spans="1:5" s="1" customFormat="1" ht="8" customHeight="1" x14ac:dyDescent="0.25">
      <c r="A52" s="100"/>
      <c r="B52" s="90"/>
      <c r="C52" s="86"/>
      <c r="D52" s="86"/>
      <c r="E52" s="94"/>
    </row>
    <row r="53" spans="1:5" s="1" customFormat="1" ht="16.5" customHeight="1" x14ac:dyDescent="0.25">
      <c r="A53" s="100">
        <v>45916</v>
      </c>
      <c r="B53" s="90">
        <v>45.55</v>
      </c>
      <c r="C53" s="114" t="s">
        <v>95</v>
      </c>
      <c r="D53" s="86" t="s">
        <v>84</v>
      </c>
      <c r="E53" s="94" t="s">
        <v>90</v>
      </c>
    </row>
    <row r="54" spans="1:5" s="1" customFormat="1" ht="16.5" customHeight="1" x14ac:dyDescent="0.25">
      <c r="A54" s="100">
        <v>45916</v>
      </c>
      <c r="B54" s="90">
        <v>221.54</v>
      </c>
      <c r="C54" s="114" t="s">
        <v>95</v>
      </c>
      <c r="D54" s="86" t="s">
        <v>78</v>
      </c>
      <c r="E54" s="94" t="s">
        <v>96</v>
      </c>
    </row>
    <row r="55" spans="1:5" s="1" customFormat="1" ht="16.5" customHeight="1" x14ac:dyDescent="0.25">
      <c r="A55" s="100">
        <v>45916</v>
      </c>
      <c r="B55" s="90">
        <v>95.45</v>
      </c>
      <c r="C55" s="114" t="s">
        <v>95</v>
      </c>
      <c r="D55" s="86" t="s">
        <v>92</v>
      </c>
      <c r="E55" s="94" t="s">
        <v>96</v>
      </c>
    </row>
    <row r="56" spans="1:5" s="1" customFormat="1" ht="8" customHeight="1" x14ac:dyDescent="0.25">
      <c r="A56" s="100"/>
      <c r="B56" s="90"/>
      <c r="C56" s="86"/>
      <c r="D56" s="86"/>
      <c r="E56" s="94"/>
    </row>
    <row r="57" spans="1:5" s="1" customFormat="1" ht="16.5" customHeight="1" x14ac:dyDescent="0.25">
      <c r="A57" s="100">
        <v>45921</v>
      </c>
      <c r="B57" s="90">
        <v>42.17</v>
      </c>
      <c r="C57" s="114" t="s">
        <v>97</v>
      </c>
      <c r="D57" s="86" t="s">
        <v>84</v>
      </c>
      <c r="E57" s="94" t="s">
        <v>90</v>
      </c>
    </row>
    <row r="58" spans="1:5" s="1" customFormat="1" ht="16.5" customHeight="1" x14ac:dyDescent="0.25">
      <c r="A58" s="100">
        <v>45920</v>
      </c>
      <c r="B58" s="90">
        <v>455.97</v>
      </c>
      <c r="C58" s="114" t="s">
        <v>97</v>
      </c>
      <c r="D58" s="86" t="s">
        <v>78</v>
      </c>
      <c r="E58" s="94" t="s">
        <v>98</v>
      </c>
    </row>
    <row r="59" spans="1:5" s="1" customFormat="1" ht="16.5" customHeight="1" x14ac:dyDescent="0.25">
      <c r="A59" s="100">
        <v>45920</v>
      </c>
      <c r="B59" s="90">
        <v>183.88</v>
      </c>
      <c r="C59" s="86" t="s">
        <v>97</v>
      </c>
      <c r="D59" s="86" t="s">
        <v>92</v>
      </c>
      <c r="E59" s="94" t="s">
        <v>98</v>
      </c>
    </row>
    <row r="60" spans="1:5" s="1" customFormat="1" ht="16.5" customHeight="1" x14ac:dyDescent="0.25">
      <c r="A60" s="100">
        <v>45920</v>
      </c>
      <c r="B60" s="90">
        <v>161.87</v>
      </c>
      <c r="C60" s="114" t="s">
        <v>97</v>
      </c>
      <c r="D60" s="86" t="s">
        <v>80</v>
      </c>
      <c r="E60" s="94" t="s">
        <v>98</v>
      </c>
    </row>
    <row r="61" spans="1:5" s="1" customFormat="1" ht="16.5" customHeight="1" x14ac:dyDescent="0.25">
      <c r="A61" s="100">
        <v>45921</v>
      </c>
      <c r="B61" s="90">
        <v>50.43</v>
      </c>
      <c r="C61" s="114" t="s">
        <v>99</v>
      </c>
      <c r="D61" s="86" t="s">
        <v>197</v>
      </c>
      <c r="E61" s="94" t="s">
        <v>98</v>
      </c>
    </row>
    <row r="62" spans="1:5" s="1" customFormat="1" ht="16.5" customHeight="1" x14ac:dyDescent="0.25">
      <c r="A62" s="100">
        <v>45921</v>
      </c>
      <c r="B62" s="90">
        <v>40.700000000000003</v>
      </c>
      <c r="C62" s="114" t="s">
        <v>97</v>
      </c>
      <c r="D62" s="86" t="s">
        <v>92</v>
      </c>
      <c r="E62" s="94" t="s">
        <v>98</v>
      </c>
    </row>
    <row r="63" spans="1:5" s="1" customFormat="1" ht="8" customHeight="1" x14ac:dyDescent="0.25">
      <c r="A63" s="100"/>
      <c r="B63" s="90"/>
      <c r="C63" s="86"/>
      <c r="D63" s="86"/>
      <c r="E63" s="94"/>
    </row>
    <row r="64" spans="1:5" s="1" customFormat="1" ht="16.5" customHeight="1" x14ac:dyDescent="0.25">
      <c r="A64" s="100">
        <v>45925</v>
      </c>
      <c r="B64" s="90">
        <v>38.5</v>
      </c>
      <c r="C64" s="114" t="s">
        <v>152</v>
      </c>
      <c r="D64" s="86" t="s">
        <v>84</v>
      </c>
      <c r="E64" s="94" t="s">
        <v>90</v>
      </c>
    </row>
    <row r="65" spans="1:5" s="1" customFormat="1" ht="16.5" customHeight="1" x14ac:dyDescent="0.25">
      <c r="A65" s="100">
        <v>45925</v>
      </c>
      <c r="B65" s="90">
        <v>263.15999999999997</v>
      </c>
      <c r="C65" s="114" t="s">
        <v>152</v>
      </c>
      <c r="D65" s="86" t="s">
        <v>78</v>
      </c>
      <c r="E65" s="94" t="s">
        <v>81</v>
      </c>
    </row>
    <row r="66" spans="1:5" s="1" customFormat="1" ht="16.5" customHeight="1" x14ac:dyDescent="0.25">
      <c r="A66" s="100">
        <v>45925</v>
      </c>
      <c r="B66" s="90">
        <v>218.75</v>
      </c>
      <c r="C66" s="114" t="s">
        <v>152</v>
      </c>
      <c r="D66" s="86" t="s">
        <v>92</v>
      </c>
      <c r="E66" s="94" t="s">
        <v>81</v>
      </c>
    </row>
    <row r="67" spans="1:5" s="1" customFormat="1" ht="16.5" customHeight="1" x14ac:dyDescent="0.25">
      <c r="A67" s="100">
        <v>45925</v>
      </c>
      <c r="B67" s="90">
        <v>419.1</v>
      </c>
      <c r="C67" s="114" t="s">
        <v>152</v>
      </c>
      <c r="D67" s="86" t="s">
        <v>80</v>
      </c>
      <c r="E67" s="94" t="s">
        <v>81</v>
      </c>
    </row>
    <row r="68" spans="1:5" s="1" customFormat="1" ht="16.5" customHeight="1" x14ac:dyDescent="0.25">
      <c r="A68" s="100">
        <v>45925</v>
      </c>
      <c r="B68" s="90">
        <v>38.14</v>
      </c>
      <c r="C68" s="114" t="s">
        <v>100</v>
      </c>
      <c r="D68" s="86" t="s">
        <v>197</v>
      </c>
      <c r="E68" s="94" t="s">
        <v>81</v>
      </c>
    </row>
    <row r="69" spans="1:5" s="1" customFormat="1" ht="16.5" customHeight="1" x14ac:dyDescent="0.25">
      <c r="A69" s="100">
        <v>45925</v>
      </c>
      <c r="B69" s="90">
        <v>28.87</v>
      </c>
      <c r="C69" s="114" t="s">
        <v>101</v>
      </c>
      <c r="D69" s="86" t="s">
        <v>197</v>
      </c>
      <c r="E69" s="94" t="s">
        <v>81</v>
      </c>
    </row>
    <row r="70" spans="1:5" s="1" customFormat="1" ht="16.5" customHeight="1" x14ac:dyDescent="0.25">
      <c r="A70" s="100">
        <v>45930</v>
      </c>
      <c r="B70" s="90">
        <v>27.48</v>
      </c>
      <c r="C70" s="86" t="s">
        <v>213</v>
      </c>
      <c r="D70" s="86" t="s">
        <v>197</v>
      </c>
      <c r="E70" s="94" t="s">
        <v>81</v>
      </c>
    </row>
    <row r="71" spans="1:5" s="1" customFormat="1" ht="16.5" customHeight="1" x14ac:dyDescent="0.25">
      <c r="A71" s="100">
        <v>45930</v>
      </c>
      <c r="B71" s="90">
        <v>45.83</v>
      </c>
      <c r="C71" s="86" t="s">
        <v>152</v>
      </c>
      <c r="D71" s="86" t="s">
        <v>84</v>
      </c>
      <c r="E71" s="94" t="s">
        <v>90</v>
      </c>
    </row>
    <row r="72" spans="1:5" s="1" customFormat="1" ht="8" customHeight="1" x14ac:dyDescent="0.25">
      <c r="A72" s="100"/>
      <c r="B72" s="90"/>
      <c r="C72" s="86"/>
      <c r="D72" s="86"/>
      <c r="E72" s="94"/>
    </row>
    <row r="73" spans="1:5" s="1" customFormat="1" ht="16.5" customHeight="1" x14ac:dyDescent="0.25">
      <c r="A73" s="100">
        <v>45932</v>
      </c>
      <c r="B73" s="90">
        <v>68.37</v>
      </c>
      <c r="C73" s="86" t="s">
        <v>191</v>
      </c>
      <c r="D73" s="86" t="s">
        <v>84</v>
      </c>
      <c r="E73" s="94" t="s">
        <v>90</v>
      </c>
    </row>
    <row r="74" spans="1:5" s="1" customFormat="1" ht="19.5" customHeight="1" x14ac:dyDescent="0.25">
      <c r="A74" s="100">
        <v>45932</v>
      </c>
      <c r="B74" s="90">
        <v>500.15999999999997</v>
      </c>
      <c r="C74" s="86" t="s">
        <v>191</v>
      </c>
      <c r="D74" s="86" t="s">
        <v>78</v>
      </c>
      <c r="E74" s="94" t="s">
        <v>81</v>
      </c>
    </row>
    <row r="75" spans="1:5" s="1" customFormat="1" ht="16.5" customHeight="1" x14ac:dyDescent="0.25">
      <c r="A75" s="100">
        <v>45932</v>
      </c>
      <c r="B75" s="90">
        <v>191.3</v>
      </c>
      <c r="C75" s="86" t="s">
        <v>191</v>
      </c>
      <c r="D75" s="86" t="s">
        <v>80</v>
      </c>
      <c r="E75" s="94" t="s">
        <v>81</v>
      </c>
    </row>
    <row r="76" spans="1:5" s="1" customFormat="1" ht="16.5" customHeight="1" x14ac:dyDescent="0.25">
      <c r="A76" s="100">
        <v>45932</v>
      </c>
      <c r="B76" s="90">
        <v>53.15</v>
      </c>
      <c r="C76" s="86" t="s">
        <v>191</v>
      </c>
      <c r="D76" s="86" t="s">
        <v>84</v>
      </c>
      <c r="E76" s="94" t="s">
        <v>90</v>
      </c>
    </row>
    <row r="77" spans="1:5" s="1" customFormat="1" ht="8" customHeight="1" x14ac:dyDescent="0.25">
      <c r="A77" s="100"/>
      <c r="B77" s="90"/>
      <c r="C77" s="86"/>
      <c r="D77" s="86"/>
      <c r="E77" s="94"/>
    </row>
    <row r="78" spans="1:5" s="1" customFormat="1" ht="16.5" customHeight="1" x14ac:dyDescent="0.25">
      <c r="A78" s="100">
        <v>45947</v>
      </c>
      <c r="B78" s="90">
        <v>57.39</v>
      </c>
      <c r="C78" s="114" t="s">
        <v>217</v>
      </c>
      <c r="D78" s="86" t="s">
        <v>84</v>
      </c>
      <c r="E78" s="94" t="s">
        <v>90</v>
      </c>
    </row>
    <row r="79" spans="1:5" s="1" customFormat="1" ht="16.5" customHeight="1" x14ac:dyDescent="0.25">
      <c r="A79" s="100">
        <v>45947</v>
      </c>
      <c r="B79" s="90">
        <v>555.86</v>
      </c>
      <c r="C79" s="114" t="s">
        <v>217</v>
      </c>
      <c r="D79" s="86" t="s">
        <v>78</v>
      </c>
      <c r="E79" s="94" t="s">
        <v>81</v>
      </c>
    </row>
    <row r="80" spans="1:5" s="1" customFormat="1" ht="16.5" customHeight="1" x14ac:dyDescent="0.25">
      <c r="A80" s="100">
        <v>45947</v>
      </c>
      <c r="B80" s="90">
        <v>52.63</v>
      </c>
      <c r="C80" s="114" t="s">
        <v>217</v>
      </c>
      <c r="D80" s="86" t="s">
        <v>92</v>
      </c>
      <c r="E80" s="94" t="s">
        <v>81</v>
      </c>
    </row>
    <row r="81" spans="1:5" s="1" customFormat="1" ht="16.5" customHeight="1" x14ac:dyDescent="0.25">
      <c r="A81" s="100">
        <v>45947</v>
      </c>
      <c r="B81" s="90">
        <v>124.52</v>
      </c>
      <c r="C81" s="114" t="s">
        <v>217</v>
      </c>
      <c r="D81" s="86" t="s">
        <v>80</v>
      </c>
      <c r="E81" s="94" t="s">
        <v>81</v>
      </c>
    </row>
    <row r="82" spans="1:5" s="1" customFormat="1" ht="16.5" customHeight="1" x14ac:dyDescent="0.25">
      <c r="A82" s="100">
        <v>45948</v>
      </c>
      <c r="B82" s="90">
        <v>48.55</v>
      </c>
      <c r="C82" s="114" t="s">
        <v>217</v>
      </c>
      <c r="D82" s="86" t="s">
        <v>84</v>
      </c>
      <c r="E82" s="94" t="s">
        <v>90</v>
      </c>
    </row>
    <row r="83" spans="1:5" s="1" customFormat="1" ht="8" customHeight="1" x14ac:dyDescent="0.25">
      <c r="A83" s="100"/>
      <c r="B83" s="90"/>
      <c r="C83" s="86"/>
      <c r="D83" s="86"/>
      <c r="E83" s="94"/>
    </row>
    <row r="84" spans="1:5" s="1" customFormat="1" ht="16.5" customHeight="1" x14ac:dyDescent="0.25">
      <c r="A84" s="100">
        <v>45958</v>
      </c>
      <c r="B84" s="90">
        <v>567.64</v>
      </c>
      <c r="C84" s="86" t="s">
        <v>154</v>
      </c>
      <c r="D84" s="86" t="s">
        <v>78</v>
      </c>
      <c r="E84" s="94" t="s">
        <v>81</v>
      </c>
    </row>
    <row r="85" spans="1:5" s="1" customFormat="1" ht="8" customHeight="1" x14ac:dyDescent="0.25">
      <c r="A85" s="100"/>
      <c r="B85" s="90"/>
      <c r="C85" s="86"/>
      <c r="D85" s="86"/>
      <c r="E85" s="94"/>
    </row>
    <row r="86" spans="1:5" s="1" customFormat="1" ht="16.5" customHeight="1" x14ac:dyDescent="0.25">
      <c r="A86" s="100">
        <v>45968</v>
      </c>
      <c r="B86" s="90">
        <v>38.590000000000003</v>
      </c>
      <c r="C86" s="86" t="s">
        <v>203</v>
      </c>
      <c r="D86" s="86" t="s">
        <v>84</v>
      </c>
      <c r="E86" s="94" t="s">
        <v>90</v>
      </c>
    </row>
    <row r="87" spans="1:5" s="1" customFormat="1" ht="16.5" customHeight="1" x14ac:dyDescent="0.25">
      <c r="A87" s="100">
        <v>45968</v>
      </c>
      <c r="B87" s="90">
        <v>393.59</v>
      </c>
      <c r="C87" s="86" t="s">
        <v>203</v>
      </c>
      <c r="D87" s="86" t="s">
        <v>78</v>
      </c>
      <c r="E87" s="94" t="s">
        <v>159</v>
      </c>
    </row>
    <row r="88" spans="1:5" s="1" customFormat="1" ht="16.5" customHeight="1" x14ac:dyDescent="0.25">
      <c r="A88" s="100">
        <v>45968</v>
      </c>
      <c r="B88" s="90">
        <v>221.74</v>
      </c>
      <c r="C88" s="86" t="s">
        <v>203</v>
      </c>
      <c r="D88" s="86" t="s">
        <v>80</v>
      </c>
      <c r="E88" s="94" t="s">
        <v>159</v>
      </c>
    </row>
    <row r="89" spans="1:5" s="1" customFormat="1" ht="16.5" customHeight="1" x14ac:dyDescent="0.25">
      <c r="A89" s="100">
        <v>45968</v>
      </c>
      <c r="B89" s="90">
        <v>334.5</v>
      </c>
      <c r="C89" s="86" t="s">
        <v>203</v>
      </c>
      <c r="D89" s="86" t="s">
        <v>92</v>
      </c>
      <c r="E89" s="94" t="s">
        <v>159</v>
      </c>
    </row>
    <row r="90" spans="1:5" s="1" customFormat="1" ht="16.5" customHeight="1" x14ac:dyDescent="0.25">
      <c r="A90" s="100">
        <v>45968</v>
      </c>
      <c r="B90" s="90">
        <v>26.43</v>
      </c>
      <c r="C90" s="86" t="s">
        <v>203</v>
      </c>
      <c r="D90" s="86" t="s">
        <v>109</v>
      </c>
      <c r="E90" s="94" t="s">
        <v>159</v>
      </c>
    </row>
    <row r="91" spans="1:5" s="1" customFormat="1" ht="16.5" customHeight="1" x14ac:dyDescent="0.25">
      <c r="A91" s="100">
        <v>45968</v>
      </c>
      <c r="B91" s="90">
        <v>10.18</v>
      </c>
      <c r="C91" s="86" t="s">
        <v>203</v>
      </c>
      <c r="D91" s="86" t="s">
        <v>84</v>
      </c>
      <c r="E91" s="94" t="s">
        <v>159</v>
      </c>
    </row>
    <row r="92" spans="1:5" s="1" customFormat="1" ht="16.5" customHeight="1" x14ac:dyDescent="0.25">
      <c r="A92" s="100">
        <v>45968</v>
      </c>
      <c r="B92" s="90">
        <v>49.83</v>
      </c>
      <c r="C92" s="86" t="s">
        <v>155</v>
      </c>
      <c r="D92" s="86" t="s">
        <v>197</v>
      </c>
      <c r="E92" s="94" t="s">
        <v>159</v>
      </c>
    </row>
    <row r="93" spans="1:5" s="1" customFormat="1" ht="16.5" customHeight="1" x14ac:dyDescent="0.25">
      <c r="A93" s="100">
        <v>45969</v>
      </c>
      <c r="B93" s="90">
        <v>96.52</v>
      </c>
      <c r="C93" s="86" t="s">
        <v>214</v>
      </c>
      <c r="D93" s="86" t="s">
        <v>197</v>
      </c>
      <c r="E93" s="94" t="s">
        <v>159</v>
      </c>
    </row>
    <row r="94" spans="1:5" s="1" customFormat="1" ht="16.5" customHeight="1" x14ac:dyDescent="0.25">
      <c r="A94" s="100">
        <v>45969</v>
      </c>
      <c r="B94" s="90">
        <v>35.204999999999998</v>
      </c>
      <c r="C94" s="86" t="s">
        <v>203</v>
      </c>
      <c r="D94" s="86" t="s">
        <v>197</v>
      </c>
      <c r="E94" s="94" t="s">
        <v>159</v>
      </c>
    </row>
    <row r="95" spans="1:5" s="1" customFormat="1" ht="8" customHeight="1" x14ac:dyDescent="0.25">
      <c r="A95" s="100"/>
      <c r="B95" s="90"/>
      <c r="C95" s="86"/>
      <c r="D95" s="86"/>
      <c r="E95" s="94"/>
    </row>
    <row r="96" spans="1:5" s="1" customFormat="1" ht="16.5" customHeight="1" x14ac:dyDescent="0.25">
      <c r="A96" s="100">
        <v>45972</v>
      </c>
      <c r="B96" s="90">
        <v>40.39</v>
      </c>
      <c r="C96" s="86" t="s">
        <v>218</v>
      </c>
      <c r="D96" s="86" t="s">
        <v>84</v>
      </c>
      <c r="E96" s="94" t="s">
        <v>90</v>
      </c>
    </row>
    <row r="97" spans="1:5" s="1" customFormat="1" ht="16.5" customHeight="1" x14ac:dyDescent="0.25">
      <c r="A97" s="100">
        <v>45972</v>
      </c>
      <c r="B97" s="90">
        <v>842.46</v>
      </c>
      <c r="C97" s="86" t="s">
        <v>218</v>
      </c>
      <c r="D97" s="86" t="s">
        <v>78</v>
      </c>
      <c r="E97" s="94" t="s">
        <v>81</v>
      </c>
    </row>
    <row r="98" spans="1:5" s="1" customFormat="1" ht="16.5" customHeight="1" x14ac:dyDescent="0.25">
      <c r="A98" s="100">
        <v>45972</v>
      </c>
      <c r="B98" s="90">
        <v>134.21</v>
      </c>
      <c r="C98" s="86" t="s">
        <v>218</v>
      </c>
      <c r="D98" s="86" t="s">
        <v>92</v>
      </c>
      <c r="E98" s="94" t="s">
        <v>81</v>
      </c>
    </row>
    <row r="99" spans="1:5" s="1" customFormat="1" ht="16.5" customHeight="1" x14ac:dyDescent="0.25">
      <c r="A99" s="100">
        <v>45972</v>
      </c>
      <c r="B99" s="90">
        <v>61.33</v>
      </c>
      <c r="C99" s="86" t="s">
        <v>218</v>
      </c>
      <c r="D99" s="86" t="s">
        <v>84</v>
      </c>
      <c r="E99" s="94" t="s">
        <v>90</v>
      </c>
    </row>
    <row r="100" spans="1:5" s="1" customFormat="1" ht="8" customHeight="1" x14ac:dyDescent="0.25">
      <c r="A100" s="100"/>
      <c r="B100" s="90"/>
      <c r="C100" s="86"/>
      <c r="D100" s="86"/>
      <c r="E100" s="94"/>
    </row>
    <row r="101" spans="1:5" s="1" customFormat="1" ht="16.5" customHeight="1" x14ac:dyDescent="0.25">
      <c r="A101" s="100">
        <v>45982</v>
      </c>
      <c r="B101" s="90">
        <v>369.97</v>
      </c>
      <c r="C101" s="86" t="s">
        <v>156</v>
      </c>
      <c r="D101" s="86" t="s">
        <v>78</v>
      </c>
      <c r="E101" s="94" t="s">
        <v>81</v>
      </c>
    </row>
    <row r="102" spans="1:5" s="1" customFormat="1" ht="16.5" customHeight="1" x14ac:dyDescent="0.25">
      <c r="A102" s="100">
        <v>45982</v>
      </c>
      <c r="B102" s="90">
        <v>80.62</v>
      </c>
      <c r="C102" s="86" t="s">
        <v>156</v>
      </c>
      <c r="D102" s="86" t="s">
        <v>92</v>
      </c>
      <c r="E102" s="94" t="s">
        <v>81</v>
      </c>
    </row>
    <row r="103" spans="1:5" s="1" customFormat="1" ht="16.5" customHeight="1" x14ac:dyDescent="0.25">
      <c r="A103" s="100">
        <v>45982</v>
      </c>
      <c r="B103" s="90">
        <v>190.96</v>
      </c>
      <c r="C103" s="86" t="s">
        <v>156</v>
      </c>
      <c r="D103" s="86" t="s">
        <v>80</v>
      </c>
      <c r="E103" s="94" t="s">
        <v>81</v>
      </c>
    </row>
    <row r="104" spans="1:5" s="1" customFormat="1" ht="8" customHeight="1" x14ac:dyDescent="0.25">
      <c r="A104" s="100"/>
      <c r="B104" s="90"/>
      <c r="C104" s="86"/>
      <c r="D104" s="86"/>
      <c r="E104" s="94"/>
    </row>
    <row r="105" spans="1:5" s="1" customFormat="1" ht="16.5" customHeight="1" x14ac:dyDescent="0.25">
      <c r="A105" s="100">
        <v>45989</v>
      </c>
      <c r="B105" s="90">
        <v>29.46</v>
      </c>
      <c r="C105" s="86" t="s">
        <v>157</v>
      </c>
      <c r="D105" s="86" t="s">
        <v>84</v>
      </c>
      <c r="E105" s="94" t="s">
        <v>90</v>
      </c>
    </row>
    <row r="106" spans="1:5" s="1" customFormat="1" ht="16.5" customHeight="1" x14ac:dyDescent="0.25">
      <c r="A106" s="100">
        <v>45989</v>
      </c>
      <c r="B106" s="90">
        <v>339.13</v>
      </c>
      <c r="C106" s="86" t="s">
        <v>157</v>
      </c>
      <c r="D106" s="86" t="s">
        <v>78</v>
      </c>
      <c r="E106" s="94" t="s">
        <v>160</v>
      </c>
    </row>
    <row r="107" spans="1:5" s="1" customFormat="1" ht="16.5" customHeight="1" x14ac:dyDescent="0.25">
      <c r="A107" s="100">
        <v>46354</v>
      </c>
      <c r="B107" s="90">
        <v>89.82</v>
      </c>
      <c r="C107" s="86" t="s">
        <v>157</v>
      </c>
      <c r="D107" s="86" t="s">
        <v>92</v>
      </c>
      <c r="E107" s="94" t="s">
        <v>160</v>
      </c>
    </row>
    <row r="108" spans="1:5" s="1" customFormat="1" ht="16.5" customHeight="1" x14ac:dyDescent="0.25">
      <c r="A108" s="100">
        <v>46354</v>
      </c>
      <c r="B108" s="90">
        <v>367.83</v>
      </c>
      <c r="C108" s="86" t="s">
        <v>157</v>
      </c>
      <c r="D108" s="86" t="s">
        <v>80</v>
      </c>
      <c r="E108" s="94" t="s">
        <v>160</v>
      </c>
    </row>
    <row r="109" spans="1:5" s="1" customFormat="1" ht="16.5" customHeight="1" x14ac:dyDescent="0.25">
      <c r="A109" s="100">
        <v>45991</v>
      </c>
      <c r="B109" s="90">
        <v>40.28</v>
      </c>
      <c r="C109" s="86" t="s">
        <v>157</v>
      </c>
      <c r="D109" s="86" t="s">
        <v>84</v>
      </c>
      <c r="E109" s="94" t="s">
        <v>90</v>
      </c>
    </row>
    <row r="110" spans="1:5" s="1" customFormat="1" ht="8" customHeight="1" x14ac:dyDescent="0.25">
      <c r="A110" s="100"/>
      <c r="B110" s="90"/>
      <c r="C110" s="86"/>
      <c r="D110" s="86"/>
      <c r="E110" s="94"/>
    </row>
    <row r="111" spans="1:5" s="1" customFormat="1" ht="16.5" customHeight="1" x14ac:dyDescent="0.25">
      <c r="A111" s="100">
        <v>45995</v>
      </c>
      <c r="B111" s="90">
        <v>60.77</v>
      </c>
      <c r="C111" s="86" t="s">
        <v>158</v>
      </c>
      <c r="D111" s="86" t="s">
        <v>84</v>
      </c>
      <c r="E111" s="94" t="s">
        <v>90</v>
      </c>
    </row>
    <row r="112" spans="1:5" s="1" customFormat="1" ht="16.5" customHeight="1" x14ac:dyDescent="0.25">
      <c r="A112" s="100">
        <v>45995</v>
      </c>
      <c r="B112" s="90">
        <v>617.11</v>
      </c>
      <c r="C112" s="86" t="s">
        <v>158</v>
      </c>
      <c r="D112" s="86" t="s">
        <v>78</v>
      </c>
      <c r="E112" s="94" t="s">
        <v>81</v>
      </c>
    </row>
    <row r="113" spans="1:5" s="1" customFormat="1" ht="16.5" customHeight="1" x14ac:dyDescent="0.25">
      <c r="A113" s="100">
        <v>45995</v>
      </c>
      <c r="B113" s="90">
        <v>208.58</v>
      </c>
      <c r="C113" s="86" t="s">
        <v>158</v>
      </c>
      <c r="D113" s="86" t="s">
        <v>92</v>
      </c>
      <c r="E113" s="94" t="s">
        <v>81</v>
      </c>
    </row>
    <row r="114" spans="1:5" s="1" customFormat="1" ht="16.5" customHeight="1" x14ac:dyDescent="0.25">
      <c r="A114" s="100">
        <v>45995</v>
      </c>
      <c r="B114" s="90">
        <v>528.49</v>
      </c>
      <c r="C114" s="86" t="s">
        <v>158</v>
      </c>
      <c r="D114" s="86" t="s">
        <v>80</v>
      </c>
      <c r="E114" s="94" t="s">
        <v>81</v>
      </c>
    </row>
    <row r="115" spans="1:5" s="1" customFormat="1" ht="16.5" customHeight="1" x14ac:dyDescent="0.25">
      <c r="A115" s="100">
        <v>45997</v>
      </c>
      <c r="B115" s="90">
        <v>11.23</v>
      </c>
      <c r="C115" s="86" t="s">
        <v>158</v>
      </c>
      <c r="D115" s="86" t="s">
        <v>197</v>
      </c>
      <c r="E115" s="94" t="s">
        <v>81</v>
      </c>
    </row>
    <row r="116" spans="1:5" s="1" customFormat="1" ht="16.5" customHeight="1" x14ac:dyDescent="0.25">
      <c r="A116" s="100">
        <v>45998</v>
      </c>
      <c r="B116" s="90">
        <v>41.6</v>
      </c>
      <c r="C116" s="86" t="s">
        <v>158</v>
      </c>
      <c r="D116" s="86" t="s">
        <v>84</v>
      </c>
      <c r="E116" s="94" t="s">
        <v>90</v>
      </c>
    </row>
    <row r="117" spans="1:5" s="1" customFormat="1" ht="8" customHeight="1" x14ac:dyDescent="0.25">
      <c r="A117" s="100"/>
      <c r="B117" s="90"/>
      <c r="C117" s="86"/>
      <c r="D117" s="86"/>
      <c r="E117" s="94"/>
    </row>
    <row r="118" spans="1:5" s="1" customFormat="1" ht="16.5" customHeight="1" x14ac:dyDescent="0.25">
      <c r="A118" s="100">
        <v>46051</v>
      </c>
      <c r="B118" s="90">
        <v>363.22</v>
      </c>
      <c r="C118" s="86" t="s">
        <v>164</v>
      </c>
      <c r="D118" s="86" t="s">
        <v>78</v>
      </c>
      <c r="E118" s="94" t="s">
        <v>81</v>
      </c>
    </row>
    <row r="119" spans="1:5" s="1" customFormat="1" ht="16.5" customHeight="1" x14ac:dyDescent="0.25">
      <c r="A119" s="100">
        <v>46051</v>
      </c>
      <c r="B119" s="90">
        <v>52.63</v>
      </c>
      <c r="C119" s="86" t="s">
        <v>164</v>
      </c>
      <c r="D119" s="86" t="s">
        <v>153</v>
      </c>
      <c r="E119" s="94" t="s">
        <v>81</v>
      </c>
    </row>
    <row r="120" spans="1:5" s="1" customFormat="1" ht="16.5" customHeight="1" x14ac:dyDescent="0.25">
      <c r="A120" s="100">
        <v>46052</v>
      </c>
      <c r="B120" s="90">
        <v>44.35</v>
      </c>
      <c r="C120" s="86" t="s">
        <v>164</v>
      </c>
      <c r="D120" s="86" t="s">
        <v>109</v>
      </c>
      <c r="E120" s="94" t="s">
        <v>81</v>
      </c>
    </row>
    <row r="121" spans="1:5" s="1" customFormat="1" ht="8" customHeight="1" x14ac:dyDescent="0.25">
      <c r="A121" s="100"/>
      <c r="B121" s="90"/>
      <c r="C121" s="86"/>
      <c r="D121" s="86"/>
      <c r="E121" s="94"/>
    </row>
    <row r="122" spans="1:5" s="1" customFormat="1" ht="16.5" customHeight="1" x14ac:dyDescent="0.25">
      <c r="A122" s="100">
        <v>46056</v>
      </c>
      <c r="B122" s="90">
        <v>547.91999999999996</v>
      </c>
      <c r="C122" s="86" t="s">
        <v>165</v>
      </c>
      <c r="D122" s="86" t="s">
        <v>78</v>
      </c>
      <c r="E122" s="94" t="s">
        <v>81</v>
      </c>
    </row>
    <row r="123" spans="1:5" s="1" customFormat="1" ht="16.5" customHeight="1" x14ac:dyDescent="0.25">
      <c r="A123" s="100">
        <v>46056</v>
      </c>
      <c r="B123" s="90">
        <v>47.9</v>
      </c>
      <c r="C123" s="86" t="s">
        <v>165</v>
      </c>
      <c r="D123" s="86" t="s">
        <v>84</v>
      </c>
      <c r="E123" s="94" t="s">
        <v>90</v>
      </c>
    </row>
    <row r="124" spans="1:5" s="1" customFormat="1" ht="16.5" customHeight="1" x14ac:dyDescent="0.25">
      <c r="A124" s="100">
        <v>46056</v>
      </c>
      <c r="B124" s="90">
        <v>153.65</v>
      </c>
      <c r="C124" s="86" t="s">
        <v>165</v>
      </c>
      <c r="D124" s="86" t="s">
        <v>166</v>
      </c>
      <c r="E124" s="94" t="s">
        <v>167</v>
      </c>
    </row>
    <row r="125" spans="1:5" s="1" customFormat="1" ht="16.5" customHeight="1" x14ac:dyDescent="0.25">
      <c r="A125" s="100">
        <v>46056</v>
      </c>
      <c r="B125" s="90">
        <v>1494.35</v>
      </c>
      <c r="C125" s="86" t="s">
        <v>165</v>
      </c>
      <c r="D125" s="86" t="s">
        <v>80</v>
      </c>
      <c r="E125" s="94" t="s">
        <v>167</v>
      </c>
    </row>
    <row r="126" spans="1:5" s="1" customFormat="1" ht="16.5" customHeight="1" x14ac:dyDescent="0.25">
      <c r="A126" s="100">
        <v>46056</v>
      </c>
      <c r="B126" s="90">
        <v>531.79</v>
      </c>
      <c r="C126" s="86" t="s">
        <v>165</v>
      </c>
      <c r="D126" s="86" t="s">
        <v>92</v>
      </c>
      <c r="E126" s="94" t="s">
        <v>167</v>
      </c>
    </row>
    <row r="127" spans="1:5" s="1" customFormat="1" ht="16.5" customHeight="1" x14ac:dyDescent="0.25">
      <c r="A127" s="100">
        <v>46061</v>
      </c>
      <c r="B127" s="90">
        <v>55.5</v>
      </c>
      <c r="C127" s="86" t="s">
        <v>165</v>
      </c>
      <c r="D127" s="86" t="s">
        <v>84</v>
      </c>
      <c r="E127" s="94" t="s">
        <v>90</v>
      </c>
    </row>
    <row r="128" spans="1:5" s="1" customFormat="1" ht="8" customHeight="1" x14ac:dyDescent="0.25">
      <c r="A128" s="100"/>
      <c r="B128" s="90"/>
      <c r="C128" s="86"/>
      <c r="D128" s="86"/>
      <c r="E128" s="94"/>
    </row>
    <row r="129" spans="1:5" s="1" customFormat="1" ht="16.5" customHeight="1" x14ac:dyDescent="0.25">
      <c r="A129" s="100">
        <v>46090</v>
      </c>
      <c r="B129" s="90">
        <v>46.16</v>
      </c>
      <c r="C129" s="86" t="s">
        <v>168</v>
      </c>
      <c r="D129" s="86" t="s">
        <v>84</v>
      </c>
      <c r="E129" s="94" t="s">
        <v>90</v>
      </c>
    </row>
    <row r="130" spans="1:5" s="1" customFormat="1" ht="16.5" customHeight="1" x14ac:dyDescent="0.25">
      <c r="A130" s="100">
        <v>46090</v>
      </c>
      <c r="B130" s="90">
        <v>268.22000000000003</v>
      </c>
      <c r="C130" s="86" t="s">
        <v>168</v>
      </c>
      <c r="D130" s="86" t="s">
        <v>78</v>
      </c>
      <c r="E130" s="94" t="s">
        <v>81</v>
      </c>
    </row>
    <row r="131" spans="1:5" s="1" customFormat="1" ht="16.5" customHeight="1" x14ac:dyDescent="0.25">
      <c r="A131" s="100">
        <v>46090</v>
      </c>
      <c r="B131" s="90">
        <v>79</v>
      </c>
      <c r="C131" s="86" t="s">
        <v>168</v>
      </c>
      <c r="D131" s="86" t="s">
        <v>153</v>
      </c>
      <c r="E131" s="94" t="s">
        <v>81</v>
      </c>
    </row>
    <row r="132" spans="1:5" s="1" customFormat="1" ht="16.5" customHeight="1" x14ac:dyDescent="0.25">
      <c r="A132" s="100">
        <v>46090</v>
      </c>
      <c r="B132" s="90">
        <v>17.91</v>
      </c>
      <c r="C132" s="86" t="s">
        <v>169</v>
      </c>
      <c r="D132" s="86" t="s">
        <v>109</v>
      </c>
      <c r="E132" s="94" t="s">
        <v>81</v>
      </c>
    </row>
    <row r="133" spans="1:5" s="1" customFormat="1" ht="16.5" customHeight="1" x14ac:dyDescent="0.25">
      <c r="A133" s="100">
        <v>46090</v>
      </c>
      <c r="B133" s="90">
        <v>56.49</v>
      </c>
      <c r="C133" s="86" t="s">
        <v>169</v>
      </c>
      <c r="D133" s="86" t="s">
        <v>197</v>
      </c>
      <c r="E133" s="94" t="s">
        <v>81</v>
      </c>
    </row>
    <row r="134" spans="1:5" s="1" customFormat="1" ht="16.5" customHeight="1" x14ac:dyDescent="0.25">
      <c r="A134" s="100">
        <v>46090</v>
      </c>
      <c r="B134" s="90">
        <v>40.299999999999997</v>
      </c>
      <c r="C134" s="86" t="s">
        <v>168</v>
      </c>
      <c r="D134" s="86" t="s">
        <v>84</v>
      </c>
      <c r="E134" s="94" t="s">
        <v>90</v>
      </c>
    </row>
    <row r="135" spans="1:5" s="1" customFormat="1" ht="8" customHeight="1" x14ac:dyDescent="0.25">
      <c r="A135" s="100"/>
      <c r="B135" s="90"/>
      <c r="C135" s="86"/>
      <c r="D135" s="86"/>
      <c r="E135" s="94"/>
    </row>
    <row r="136" spans="1:5" s="1" customFormat="1" ht="16.5" customHeight="1" x14ac:dyDescent="0.25">
      <c r="A136" s="100">
        <v>46102</v>
      </c>
      <c r="B136" s="90">
        <v>39.630000000000003</v>
      </c>
      <c r="C136" s="86" t="s">
        <v>170</v>
      </c>
      <c r="D136" s="86" t="s">
        <v>84</v>
      </c>
      <c r="E136" s="94" t="s">
        <v>90</v>
      </c>
    </row>
    <row r="137" spans="1:5" s="1" customFormat="1" ht="16.5" customHeight="1" x14ac:dyDescent="0.25">
      <c r="A137" s="100">
        <v>46102</v>
      </c>
      <c r="B137" s="90">
        <v>441.11</v>
      </c>
      <c r="C137" s="86" t="s">
        <v>170</v>
      </c>
      <c r="D137" s="86" t="s">
        <v>78</v>
      </c>
      <c r="E137" s="94" t="s">
        <v>81</v>
      </c>
    </row>
    <row r="138" spans="1:5" s="1" customFormat="1" ht="16.5" customHeight="1" x14ac:dyDescent="0.25">
      <c r="A138" s="100">
        <v>46102</v>
      </c>
      <c r="B138" s="90">
        <v>52.63</v>
      </c>
      <c r="C138" s="86" t="s">
        <v>170</v>
      </c>
      <c r="D138" s="86" t="s">
        <v>153</v>
      </c>
      <c r="E138" s="94" t="s">
        <v>81</v>
      </c>
    </row>
    <row r="139" spans="1:5" s="1" customFormat="1" ht="16.5" customHeight="1" x14ac:dyDescent="0.25">
      <c r="A139" s="100">
        <v>46102</v>
      </c>
      <c r="B139" s="90">
        <v>48.64</v>
      </c>
      <c r="C139" s="86" t="s">
        <v>170</v>
      </c>
      <c r="D139" s="86" t="s">
        <v>84</v>
      </c>
      <c r="E139" s="94" t="s">
        <v>90</v>
      </c>
    </row>
    <row r="140" spans="1:5" s="1" customFormat="1" ht="8" customHeight="1" x14ac:dyDescent="0.25">
      <c r="A140" s="100"/>
      <c r="B140" s="90"/>
      <c r="C140" s="86"/>
      <c r="D140" s="86"/>
      <c r="E140" s="94"/>
    </row>
    <row r="141" spans="1:5" s="1" customFormat="1" ht="25.5" customHeight="1" x14ac:dyDescent="0.25">
      <c r="A141" s="100">
        <v>46107</v>
      </c>
      <c r="B141" s="90">
        <v>642.36</v>
      </c>
      <c r="C141" s="86" t="s">
        <v>171</v>
      </c>
      <c r="D141" s="86" t="s">
        <v>78</v>
      </c>
      <c r="E141" s="94" t="s">
        <v>215</v>
      </c>
    </row>
    <row r="142" spans="1:5" s="1" customFormat="1" ht="16.5" customHeight="1" x14ac:dyDescent="0.25">
      <c r="A142" s="100">
        <v>46108</v>
      </c>
      <c r="B142" s="90">
        <v>553.04</v>
      </c>
      <c r="C142" s="86" t="s">
        <v>171</v>
      </c>
      <c r="D142" s="86" t="s">
        <v>80</v>
      </c>
      <c r="E142" s="94" t="s">
        <v>172</v>
      </c>
    </row>
    <row r="143" spans="1:5" s="1" customFormat="1" ht="16.5" customHeight="1" x14ac:dyDescent="0.25">
      <c r="A143" s="100">
        <v>46108</v>
      </c>
      <c r="B143" s="90">
        <v>345.78999999999996</v>
      </c>
      <c r="C143" s="86" t="s">
        <v>171</v>
      </c>
      <c r="D143" s="86" t="s">
        <v>179</v>
      </c>
      <c r="E143" s="94" t="s">
        <v>180</v>
      </c>
    </row>
    <row r="144" spans="1:5" s="1" customFormat="1" ht="16.5" customHeight="1" x14ac:dyDescent="0.25">
      <c r="A144" s="100">
        <v>46110</v>
      </c>
      <c r="B144" s="90">
        <v>41.04</v>
      </c>
      <c r="C144" s="86" t="s">
        <v>171</v>
      </c>
      <c r="D144" s="86" t="s">
        <v>84</v>
      </c>
      <c r="E144" s="94" t="s">
        <v>90</v>
      </c>
    </row>
    <row r="145" spans="1:5" s="1" customFormat="1" ht="8" customHeight="1" x14ac:dyDescent="0.25">
      <c r="A145" s="100"/>
      <c r="B145" s="90"/>
      <c r="C145" s="86"/>
      <c r="D145" s="86"/>
      <c r="E145" s="94"/>
    </row>
    <row r="146" spans="1:5" s="1" customFormat="1" ht="16.5" customHeight="1" x14ac:dyDescent="0.25">
      <c r="A146" s="100">
        <v>46113</v>
      </c>
      <c r="B146" s="90">
        <v>75.03</v>
      </c>
      <c r="C146" s="114" t="s">
        <v>216</v>
      </c>
      <c r="D146" s="86" t="s">
        <v>179</v>
      </c>
      <c r="E146" s="94" t="s">
        <v>88</v>
      </c>
    </row>
    <row r="147" spans="1:5" s="1" customFormat="1" ht="16.5" customHeight="1" x14ac:dyDescent="0.25">
      <c r="A147" s="100">
        <v>46114</v>
      </c>
      <c r="B147" s="90">
        <v>69.569999999999993</v>
      </c>
      <c r="C147" s="114" t="s">
        <v>216</v>
      </c>
      <c r="D147" s="86" t="s">
        <v>109</v>
      </c>
      <c r="E147" s="94" t="s">
        <v>181</v>
      </c>
    </row>
    <row r="148" spans="1:5" s="1" customFormat="1" ht="8" customHeight="1" x14ac:dyDescent="0.25">
      <c r="A148" s="100"/>
      <c r="B148" s="90"/>
      <c r="C148" s="86"/>
      <c r="D148" s="86"/>
      <c r="E148" s="94"/>
    </row>
    <row r="149" spans="1:5" s="1" customFormat="1" ht="16.5" customHeight="1" x14ac:dyDescent="0.25">
      <c r="A149" s="100">
        <v>46113</v>
      </c>
      <c r="B149" s="90">
        <v>239.54</v>
      </c>
      <c r="C149" s="86" t="s">
        <v>173</v>
      </c>
      <c r="D149" s="86" t="s">
        <v>78</v>
      </c>
      <c r="E149" s="94" t="s">
        <v>81</v>
      </c>
    </row>
    <row r="150" spans="1:5" s="1" customFormat="1" ht="16.5" customHeight="1" x14ac:dyDescent="0.25">
      <c r="A150" s="100">
        <v>46113</v>
      </c>
      <c r="B150" s="90">
        <v>52.63</v>
      </c>
      <c r="C150" s="86" t="s">
        <v>173</v>
      </c>
      <c r="D150" s="86" t="s">
        <v>179</v>
      </c>
      <c r="E150" s="94" t="s">
        <v>81</v>
      </c>
    </row>
    <row r="151" spans="1:5" s="1" customFormat="1" ht="16.5" customHeight="1" x14ac:dyDescent="0.25">
      <c r="A151" s="100">
        <v>46113</v>
      </c>
      <c r="B151" s="90">
        <v>203.04</v>
      </c>
      <c r="C151" s="86" t="s">
        <v>173</v>
      </c>
      <c r="D151" s="86" t="s">
        <v>80</v>
      </c>
      <c r="E151" s="94" t="s">
        <v>81</v>
      </c>
    </row>
    <row r="152" spans="1:5" s="1" customFormat="1" ht="8" customHeight="1" x14ac:dyDescent="0.25">
      <c r="A152" s="100"/>
      <c r="B152" s="90"/>
      <c r="C152" s="86"/>
      <c r="D152" s="86"/>
      <c r="E152" s="94"/>
    </row>
    <row r="153" spans="1:5" s="1" customFormat="1" ht="16.5" customHeight="1" x14ac:dyDescent="0.25">
      <c r="A153" s="100">
        <v>46115</v>
      </c>
      <c r="B153" s="90">
        <v>378.15999999999997</v>
      </c>
      <c r="C153" s="86" t="s">
        <v>174</v>
      </c>
      <c r="D153" s="86" t="s">
        <v>78</v>
      </c>
      <c r="E153" s="94" t="s">
        <v>81</v>
      </c>
    </row>
    <row r="154" spans="1:5" s="1" customFormat="1" ht="16.5" customHeight="1" x14ac:dyDescent="0.25">
      <c r="A154" s="100">
        <v>46115</v>
      </c>
      <c r="B154" s="90">
        <v>99.17</v>
      </c>
      <c r="C154" s="86" t="s">
        <v>174</v>
      </c>
      <c r="D154" s="86" t="s">
        <v>179</v>
      </c>
      <c r="E154" s="94" t="s">
        <v>81</v>
      </c>
    </row>
    <row r="155" spans="1:5" s="1" customFormat="1" ht="16.5" customHeight="1" x14ac:dyDescent="0.25">
      <c r="A155" s="100">
        <v>46115</v>
      </c>
      <c r="B155" s="90">
        <v>8.6999999999999993</v>
      </c>
      <c r="C155" s="86" t="s">
        <v>174</v>
      </c>
      <c r="D155" s="86" t="s">
        <v>109</v>
      </c>
      <c r="E155" s="94" t="s">
        <v>81</v>
      </c>
    </row>
    <row r="156" spans="1:5" s="1" customFormat="1" ht="16.5" customHeight="1" x14ac:dyDescent="0.25">
      <c r="A156" s="100">
        <v>46116</v>
      </c>
      <c r="B156" s="90">
        <v>100.87</v>
      </c>
      <c r="C156" s="86" t="s">
        <v>174</v>
      </c>
      <c r="D156" s="86" t="s">
        <v>109</v>
      </c>
      <c r="E156" s="94" t="s">
        <v>90</v>
      </c>
    </row>
    <row r="157" spans="1:5" s="1" customFormat="1" ht="8" customHeight="1" x14ac:dyDescent="0.25">
      <c r="A157" s="100"/>
      <c r="B157" s="90"/>
      <c r="C157" s="86"/>
      <c r="D157" s="86"/>
      <c r="E157" s="94"/>
    </row>
    <row r="158" spans="1:5" s="1" customFormat="1" ht="16.5" customHeight="1" x14ac:dyDescent="0.25">
      <c r="A158" s="100">
        <v>46122</v>
      </c>
      <c r="B158" s="90">
        <v>308.7</v>
      </c>
      <c r="C158" s="86" t="s">
        <v>175</v>
      </c>
      <c r="D158" s="86" t="s">
        <v>78</v>
      </c>
      <c r="E158" s="94" t="s">
        <v>81</v>
      </c>
    </row>
    <row r="159" spans="1:5" s="1" customFormat="1" ht="16.5" customHeight="1" x14ac:dyDescent="0.25">
      <c r="A159" s="100">
        <v>46122</v>
      </c>
      <c r="B159" s="90">
        <v>38.03</v>
      </c>
      <c r="C159" s="86" t="s">
        <v>175</v>
      </c>
      <c r="D159" s="86" t="s">
        <v>84</v>
      </c>
      <c r="E159" s="94" t="s">
        <v>90</v>
      </c>
    </row>
    <row r="160" spans="1:5" s="1" customFormat="1" ht="16.5" customHeight="1" x14ac:dyDescent="0.25">
      <c r="A160" s="100">
        <v>46122</v>
      </c>
      <c r="B160" s="90">
        <v>53.74</v>
      </c>
      <c r="C160" s="86" t="s">
        <v>175</v>
      </c>
      <c r="D160" s="86" t="s">
        <v>179</v>
      </c>
      <c r="E160" s="94" t="s">
        <v>81</v>
      </c>
    </row>
    <row r="161" spans="1:5" s="1" customFormat="1" ht="16.5" customHeight="1" x14ac:dyDescent="0.25">
      <c r="A161" s="100">
        <v>46122</v>
      </c>
      <c r="B161" s="90">
        <v>207.82</v>
      </c>
      <c r="C161" s="86" t="s">
        <v>175</v>
      </c>
      <c r="D161" s="86" t="s">
        <v>80</v>
      </c>
      <c r="E161" s="94" t="s">
        <v>81</v>
      </c>
    </row>
    <row r="162" spans="1:5" s="1" customFormat="1" ht="16.5" customHeight="1" x14ac:dyDescent="0.25">
      <c r="A162" s="100">
        <v>46122</v>
      </c>
      <c r="B162" s="90">
        <v>19.48</v>
      </c>
      <c r="C162" s="86" t="s">
        <v>175</v>
      </c>
      <c r="D162" s="86" t="s">
        <v>197</v>
      </c>
      <c r="E162" s="94" t="s">
        <v>81</v>
      </c>
    </row>
    <row r="163" spans="1:5" s="1" customFormat="1" ht="16.5" customHeight="1" x14ac:dyDescent="0.25">
      <c r="A163" s="100">
        <v>46123</v>
      </c>
      <c r="B163" s="90">
        <v>44.99</v>
      </c>
      <c r="C163" s="86" t="s">
        <v>175</v>
      </c>
      <c r="D163" s="86" t="s">
        <v>84</v>
      </c>
      <c r="E163" s="94" t="s">
        <v>90</v>
      </c>
    </row>
    <row r="164" spans="1:5" s="1" customFormat="1" ht="8" customHeight="1" x14ac:dyDescent="0.25">
      <c r="A164" s="100"/>
      <c r="B164" s="90"/>
      <c r="C164" s="86"/>
      <c r="D164" s="86"/>
      <c r="E164" s="94"/>
    </row>
    <row r="165" spans="1:5" s="1" customFormat="1" ht="16.5" customHeight="1" x14ac:dyDescent="0.25">
      <c r="A165" s="100">
        <v>46135</v>
      </c>
      <c r="B165" s="90">
        <v>55.32</v>
      </c>
      <c r="C165" s="86" t="s">
        <v>182</v>
      </c>
      <c r="D165" s="86" t="s">
        <v>84</v>
      </c>
      <c r="E165" s="94" t="s">
        <v>90</v>
      </c>
    </row>
    <row r="166" spans="1:5" s="1" customFormat="1" ht="16.5" customHeight="1" x14ac:dyDescent="0.25">
      <c r="A166" s="100">
        <v>46135</v>
      </c>
      <c r="B166" s="90">
        <v>389.66</v>
      </c>
      <c r="C166" s="86" t="s">
        <v>182</v>
      </c>
      <c r="D166" s="86" t="s">
        <v>78</v>
      </c>
      <c r="E166" s="94" t="s">
        <v>81</v>
      </c>
    </row>
    <row r="167" spans="1:5" s="1" customFormat="1" ht="16.5" customHeight="1" x14ac:dyDescent="0.25">
      <c r="A167" s="100">
        <v>46135</v>
      </c>
      <c r="B167" s="90">
        <v>107.5</v>
      </c>
      <c r="C167" s="86" t="s">
        <v>182</v>
      </c>
      <c r="D167" s="86" t="s">
        <v>179</v>
      </c>
      <c r="E167" s="94" t="s">
        <v>81</v>
      </c>
    </row>
    <row r="168" spans="1:5" s="1" customFormat="1" ht="16.5" customHeight="1" x14ac:dyDescent="0.25">
      <c r="A168" s="100">
        <v>46135</v>
      </c>
      <c r="B168" s="90">
        <v>334.06</v>
      </c>
      <c r="C168" s="86" t="s">
        <v>182</v>
      </c>
      <c r="D168" s="86" t="s">
        <v>80</v>
      </c>
      <c r="E168" s="94" t="s">
        <v>81</v>
      </c>
    </row>
    <row r="169" spans="1:5" s="1" customFormat="1" ht="16.5" customHeight="1" x14ac:dyDescent="0.25">
      <c r="A169" s="100">
        <v>46135</v>
      </c>
      <c r="B169" s="90">
        <v>20.78</v>
      </c>
      <c r="C169" s="86" t="s">
        <v>182</v>
      </c>
      <c r="D169" s="86" t="s">
        <v>197</v>
      </c>
      <c r="E169" s="94" t="s">
        <v>81</v>
      </c>
    </row>
    <row r="170" spans="1:5" s="1" customFormat="1" ht="8" customHeight="1" x14ac:dyDescent="0.25">
      <c r="A170" s="100"/>
      <c r="B170" s="90"/>
      <c r="C170" s="86"/>
      <c r="D170" s="86"/>
      <c r="E170" s="94"/>
    </row>
    <row r="171" spans="1:5" s="1" customFormat="1" ht="16.5" customHeight="1" x14ac:dyDescent="0.25">
      <c r="A171" s="100">
        <v>46171</v>
      </c>
      <c r="B171" s="90">
        <v>380.87</v>
      </c>
      <c r="C171" s="86" t="s">
        <v>183</v>
      </c>
      <c r="D171" s="86" t="s">
        <v>78</v>
      </c>
      <c r="E171" s="94" t="s">
        <v>98</v>
      </c>
    </row>
    <row r="172" spans="1:5" s="1" customFormat="1" ht="16.5" customHeight="1" x14ac:dyDescent="0.25">
      <c r="A172" s="100">
        <v>46171</v>
      </c>
      <c r="B172" s="90">
        <v>155.65</v>
      </c>
      <c r="C172" s="86" t="s">
        <v>183</v>
      </c>
      <c r="D172" s="86" t="s">
        <v>80</v>
      </c>
      <c r="E172" s="94" t="s">
        <v>98</v>
      </c>
    </row>
    <row r="173" spans="1:5" s="1" customFormat="1" ht="16.5" customHeight="1" x14ac:dyDescent="0.25">
      <c r="A173" s="100">
        <v>46172</v>
      </c>
      <c r="B173" s="90">
        <v>23.04</v>
      </c>
      <c r="C173" s="86" t="s">
        <v>183</v>
      </c>
      <c r="D173" s="86" t="s">
        <v>197</v>
      </c>
      <c r="E173" s="94" t="s">
        <v>98</v>
      </c>
    </row>
    <row r="174" spans="1:5" s="1" customFormat="1" ht="16.5" customHeight="1" x14ac:dyDescent="0.25">
      <c r="A174" s="100">
        <v>46172</v>
      </c>
      <c r="B174" s="90">
        <v>90.43</v>
      </c>
      <c r="C174" s="86" t="s">
        <v>183</v>
      </c>
      <c r="D174" s="86" t="s">
        <v>109</v>
      </c>
      <c r="E174" s="94" t="s">
        <v>90</v>
      </c>
    </row>
    <row r="175" spans="1:5" s="1" customFormat="1" ht="8" customHeight="1" x14ac:dyDescent="0.25">
      <c r="A175" s="100"/>
      <c r="B175" s="90"/>
      <c r="C175" s="86"/>
      <c r="D175" s="86"/>
      <c r="E175" s="94"/>
    </row>
    <row r="176" spans="1:5" s="1" customFormat="1" ht="16.5" customHeight="1" x14ac:dyDescent="0.25">
      <c r="A176" s="100">
        <v>46178</v>
      </c>
      <c r="B176" s="90">
        <v>382.08</v>
      </c>
      <c r="C176" s="86" t="s">
        <v>205</v>
      </c>
      <c r="D176" s="86" t="s">
        <v>78</v>
      </c>
      <c r="E176" s="94" t="s">
        <v>81</v>
      </c>
    </row>
    <row r="177" spans="1:5" s="1" customFormat="1" ht="16.5" customHeight="1" x14ac:dyDescent="0.25">
      <c r="A177" s="100">
        <v>46178</v>
      </c>
      <c r="B177" s="90">
        <v>52.85</v>
      </c>
      <c r="C177" s="86" t="s">
        <v>205</v>
      </c>
      <c r="D177" s="86" t="s">
        <v>179</v>
      </c>
      <c r="E177" s="94" t="s">
        <v>81</v>
      </c>
    </row>
    <row r="178" spans="1:5" s="1" customFormat="1" ht="16.5" customHeight="1" x14ac:dyDescent="0.25">
      <c r="A178" s="100">
        <v>46179</v>
      </c>
      <c r="B178" s="90">
        <v>36.54</v>
      </c>
      <c r="C178" s="86" t="s">
        <v>205</v>
      </c>
      <c r="D178" s="86" t="s">
        <v>197</v>
      </c>
      <c r="E178" s="94" t="s">
        <v>81</v>
      </c>
    </row>
    <row r="179" spans="1:5" s="1" customFormat="1" ht="16.5" customHeight="1" x14ac:dyDescent="0.25">
      <c r="A179" s="100">
        <v>46179</v>
      </c>
      <c r="B179" s="90">
        <v>6.96</v>
      </c>
      <c r="C179" s="86" t="s">
        <v>205</v>
      </c>
      <c r="D179" s="86" t="s">
        <v>109</v>
      </c>
      <c r="E179" s="94" t="s">
        <v>81</v>
      </c>
    </row>
    <row r="180" spans="1:5" s="1" customFormat="1" ht="16.5" customHeight="1" x14ac:dyDescent="0.25">
      <c r="A180" s="100">
        <v>46179</v>
      </c>
      <c r="B180" s="90">
        <v>95.65</v>
      </c>
      <c r="C180" s="86" t="s">
        <v>205</v>
      </c>
      <c r="D180" s="86" t="s">
        <v>109</v>
      </c>
      <c r="E180" s="94" t="s">
        <v>90</v>
      </c>
    </row>
    <row r="181" spans="1:5" s="1" customFormat="1" ht="8" customHeight="1" x14ac:dyDescent="0.25">
      <c r="A181" s="100"/>
      <c r="B181" s="90"/>
      <c r="C181" s="86"/>
      <c r="D181" s="86"/>
      <c r="E181" s="94"/>
    </row>
    <row r="182" spans="1:5" s="1" customFormat="1" ht="16.5" customHeight="1" x14ac:dyDescent="0.25">
      <c r="A182" s="100">
        <v>46186</v>
      </c>
      <c r="B182" s="90">
        <v>285.08</v>
      </c>
      <c r="C182" s="86" t="s">
        <v>176</v>
      </c>
      <c r="D182" s="86" t="s">
        <v>78</v>
      </c>
      <c r="E182" s="94" t="s">
        <v>88</v>
      </c>
    </row>
    <row r="183" spans="1:5" s="1" customFormat="1" ht="16.5" customHeight="1" x14ac:dyDescent="0.25">
      <c r="A183" s="100">
        <v>46186</v>
      </c>
      <c r="B183" s="90">
        <v>53.74</v>
      </c>
      <c r="C183" s="86" t="s">
        <v>176</v>
      </c>
      <c r="D183" s="86" t="s">
        <v>179</v>
      </c>
      <c r="E183" s="94" t="s">
        <v>88</v>
      </c>
    </row>
    <row r="184" spans="1:5" s="1" customFormat="1" ht="16.5" customHeight="1" x14ac:dyDescent="0.25">
      <c r="A184" s="100">
        <v>46186</v>
      </c>
      <c r="B184" s="90">
        <v>8.8699999999999992</v>
      </c>
      <c r="C184" s="86" t="s">
        <v>176</v>
      </c>
      <c r="D184" s="86" t="s">
        <v>109</v>
      </c>
      <c r="E184" s="94" t="s">
        <v>88</v>
      </c>
    </row>
    <row r="185" spans="1:5" s="1" customFormat="1" ht="8" customHeight="1" x14ac:dyDescent="0.25">
      <c r="A185" s="100"/>
      <c r="B185" s="90"/>
      <c r="C185" s="86"/>
      <c r="D185" s="86"/>
      <c r="E185" s="94"/>
    </row>
    <row r="186" spans="1:5" s="1" customFormat="1" ht="16.5" customHeight="1" x14ac:dyDescent="0.25">
      <c r="A186" s="100">
        <v>46191</v>
      </c>
      <c r="B186" s="90">
        <v>655.34999999999991</v>
      </c>
      <c r="C186" s="114" t="s">
        <v>211</v>
      </c>
      <c r="D186" s="86" t="s">
        <v>78</v>
      </c>
      <c r="E186" s="94" t="s">
        <v>81</v>
      </c>
    </row>
    <row r="187" spans="1:5" s="1" customFormat="1" ht="16.5" customHeight="1" x14ac:dyDescent="0.25">
      <c r="A187" s="100">
        <v>46191</v>
      </c>
      <c r="B187" s="90">
        <v>154.79</v>
      </c>
      <c r="C187" s="114" t="s">
        <v>211</v>
      </c>
      <c r="D187" s="86" t="s">
        <v>179</v>
      </c>
      <c r="E187" s="94" t="s">
        <v>81</v>
      </c>
    </row>
    <row r="188" spans="1:5" s="1" customFormat="1" ht="16.5" customHeight="1" x14ac:dyDescent="0.25">
      <c r="A188" s="100">
        <v>46191</v>
      </c>
      <c r="B188" s="90">
        <v>170.78</v>
      </c>
      <c r="C188" s="114" t="s">
        <v>211</v>
      </c>
      <c r="D188" s="86" t="s">
        <v>80</v>
      </c>
      <c r="E188" s="94" t="s">
        <v>81</v>
      </c>
    </row>
    <row r="189" spans="1:5" s="1" customFormat="1" ht="16.5" customHeight="1" x14ac:dyDescent="0.25">
      <c r="A189" s="100">
        <v>46192</v>
      </c>
      <c r="B189" s="90">
        <v>143.91</v>
      </c>
      <c r="C189" s="114" t="s">
        <v>193</v>
      </c>
      <c r="D189" s="86" t="s">
        <v>192</v>
      </c>
      <c r="E189" s="94" t="s">
        <v>90</v>
      </c>
    </row>
    <row r="190" spans="1:5" s="1" customFormat="1" ht="16.5" customHeight="1" x14ac:dyDescent="0.25">
      <c r="A190" s="100">
        <v>46192</v>
      </c>
      <c r="B190" s="90">
        <v>47.42</v>
      </c>
      <c r="C190" s="114" t="s">
        <v>211</v>
      </c>
      <c r="D190" s="86" t="s">
        <v>84</v>
      </c>
      <c r="E190" s="94" t="s">
        <v>90</v>
      </c>
    </row>
    <row r="191" spans="1:5" s="1" customFormat="1" ht="16.5" customHeight="1" x14ac:dyDescent="0.25">
      <c r="A191" s="100"/>
      <c r="B191" s="90"/>
      <c r="C191" s="86"/>
      <c r="D191" s="86"/>
      <c r="E191" s="94"/>
    </row>
    <row r="192" spans="1:5" ht="30" customHeight="1" x14ac:dyDescent="0.25">
      <c r="A192" s="80" t="s">
        <v>102</v>
      </c>
      <c r="B192" s="111">
        <f>SUM(B37:B191)</f>
        <v>22887.994999999999</v>
      </c>
      <c r="C192" s="92" t="str">
        <f>IF(SUBTOTAL(3,B37:B191)=SUBTOTAL(103,B37:B191),'Summary and sign-off'!$A$48,'Summary and sign-off'!$A$49)</f>
        <v>Check - there are no hidden rows with data</v>
      </c>
      <c r="D192" s="128" t="str">
        <f>IF('Summary and sign-off'!F56='Summary and sign-off'!F54,'Summary and sign-off'!A51,'Summary and sign-off'!A50)</f>
        <v>Check - each entry provides sufficient information</v>
      </c>
      <c r="E192" s="128"/>
    </row>
    <row r="193" spans="1:5" ht="10.5" customHeight="1" x14ac:dyDescent="0.3">
      <c r="B193" s="106"/>
    </row>
    <row r="194" spans="1:5" ht="19.5" customHeight="1" x14ac:dyDescent="0.25">
      <c r="A194" s="130" t="s">
        <v>103</v>
      </c>
      <c r="B194" s="130"/>
      <c r="C194" s="130"/>
      <c r="D194" s="130"/>
      <c r="E194" s="130"/>
    </row>
    <row r="195" spans="1:5" ht="23.25" customHeight="1" x14ac:dyDescent="0.25">
      <c r="A195" s="80" t="s">
        <v>73</v>
      </c>
      <c r="B195" s="80" t="s">
        <v>14</v>
      </c>
      <c r="C195" s="24" t="s">
        <v>104</v>
      </c>
      <c r="D195" s="24" t="s">
        <v>105</v>
      </c>
      <c r="E195" s="24" t="s">
        <v>77</v>
      </c>
    </row>
    <row r="196" spans="1:5" s="1" customFormat="1" ht="17.25" customHeight="1" x14ac:dyDescent="0.25">
      <c r="A196" s="100">
        <v>45876</v>
      </c>
      <c r="B196" s="90">
        <v>46.12</v>
      </c>
      <c r="C196" s="114" t="s">
        <v>106</v>
      </c>
      <c r="D196" s="86" t="s">
        <v>107</v>
      </c>
      <c r="E196" s="94" t="s">
        <v>90</v>
      </c>
    </row>
    <row r="197" spans="1:5" s="1" customFormat="1" ht="17.25" customHeight="1" x14ac:dyDescent="0.25">
      <c r="A197" s="100">
        <v>45930</v>
      </c>
      <c r="B197" s="90">
        <v>6.78</v>
      </c>
      <c r="C197" s="114" t="s">
        <v>108</v>
      </c>
      <c r="D197" s="86" t="s">
        <v>109</v>
      </c>
      <c r="E197" s="94" t="s">
        <v>90</v>
      </c>
    </row>
    <row r="198" spans="1:5" s="1" customFormat="1" ht="17.25" customHeight="1" x14ac:dyDescent="0.25">
      <c r="A198" s="100">
        <v>45917</v>
      </c>
      <c r="B198" s="90">
        <v>30.47</v>
      </c>
      <c r="C198" s="114" t="s">
        <v>110</v>
      </c>
      <c r="D198" s="86" t="s">
        <v>107</v>
      </c>
      <c r="E198" s="94" t="s">
        <v>90</v>
      </c>
    </row>
    <row r="199" spans="1:5" s="1" customFormat="1" ht="16.5" customHeight="1" x14ac:dyDescent="0.25">
      <c r="A199" s="100">
        <v>45966</v>
      </c>
      <c r="B199" s="90">
        <v>52.7</v>
      </c>
      <c r="C199" s="86" t="s">
        <v>161</v>
      </c>
      <c r="D199" s="86" t="s">
        <v>109</v>
      </c>
      <c r="E199" s="94" t="s">
        <v>90</v>
      </c>
    </row>
    <row r="200" spans="1:5" s="1" customFormat="1" ht="17.25" customHeight="1" x14ac:dyDescent="0.25">
      <c r="A200" s="100">
        <v>45985</v>
      </c>
      <c r="B200" s="90">
        <v>10.36</v>
      </c>
      <c r="C200" s="86" t="s">
        <v>195</v>
      </c>
      <c r="D200" s="86" t="s">
        <v>84</v>
      </c>
      <c r="E200" s="94" t="s">
        <v>90</v>
      </c>
    </row>
    <row r="201" spans="1:5" s="1" customFormat="1" ht="17.25" customHeight="1" x14ac:dyDescent="0.25">
      <c r="A201" s="100">
        <v>45987</v>
      </c>
      <c r="B201" s="90">
        <v>13.24</v>
      </c>
      <c r="C201" s="86" t="s">
        <v>196</v>
      </c>
      <c r="D201" s="86" t="s">
        <v>84</v>
      </c>
      <c r="E201" s="94" t="s">
        <v>90</v>
      </c>
    </row>
    <row r="202" spans="1:5" s="1" customFormat="1" ht="17.25" customHeight="1" x14ac:dyDescent="0.25">
      <c r="A202" s="100">
        <v>46010</v>
      </c>
      <c r="B202" s="90">
        <v>11.2</v>
      </c>
      <c r="C202" s="114" t="s">
        <v>209</v>
      </c>
      <c r="D202" s="86" t="s">
        <v>84</v>
      </c>
      <c r="E202" s="94" t="s">
        <v>90</v>
      </c>
    </row>
    <row r="203" spans="1:5" s="1" customFormat="1" ht="16.5" customHeight="1" x14ac:dyDescent="0.25">
      <c r="A203" s="100">
        <v>46049</v>
      </c>
      <c r="B203" s="90">
        <v>8.9600000000000009</v>
      </c>
      <c r="C203" s="114" t="s">
        <v>210</v>
      </c>
      <c r="D203" s="86" t="s">
        <v>109</v>
      </c>
      <c r="E203" s="94" t="s">
        <v>90</v>
      </c>
    </row>
    <row r="204" spans="1:5" s="1" customFormat="1" ht="16.5" customHeight="1" x14ac:dyDescent="0.25">
      <c r="A204" s="100">
        <v>46143</v>
      </c>
      <c r="B204" s="90">
        <v>5.3</v>
      </c>
      <c r="C204" s="86" t="s">
        <v>185</v>
      </c>
      <c r="D204" s="86" t="s">
        <v>84</v>
      </c>
      <c r="E204" s="94" t="s">
        <v>90</v>
      </c>
    </row>
    <row r="205" spans="1:5" s="1" customFormat="1" ht="16.5" customHeight="1" x14ac:dyDescent="0.25">
      <c r="A205" s="100">
        <v>46167</v>
      </c>
      <c r="B205" s="90">
        <v>9.39</v>
      </c>
      <c r="C205" s="86" t="s">
        <v>184</v>
      </c>
      <c r="D205" s="86" t="s">
        <v>109</v>
      </c>
      <c r="E205" s="94" t="s">
        <v>90</v>
      </c>
    </row>
    <row r="206" spans="1:5" s="1" customFormat="1" ht="16.5" customHeight="1" x14ac:dyDescent="0.25">
      <c r="A206" s="100">
        <v>46176</v>
      </c>
      <c r="B206" s="90">
        <v>5.22</v>
      </c>
      <c r="C206" s="86" t="s">
        <v>194</v>
      </c>
      <c r="D206" s="86" t="s">
        <v>109</v>
      </c>
      <c r="E206" s="94" t="s">
        <v>90</v>
      </c>
    </row>
    <row r="207" spans="1:5" s="1" customFormat="1" x14ac:dyDescent="0.25">
      <c r="A207" s="100"/>
      <c r="B207" s="90"/>
      <c r="C207" s="104"/>
      <c r="D207" s="86"/>
      <c r="E207" s="94"/>
    </row>
    <row r="208" spans="1:5" s="1" customFormat="1" x14ac:dyDescent="0.25">
      <c r="A208" s="99"/>
      <c r="B208" s="79"/>
      <c r="C208" s="73"/>
      <c r="D208" s="73"/>
      <c r="E208" s="74"/>
    </row>
    <row r="209" spans="1:5" ht="19.5" customHeight="1" x14ac:dyDescent="0.25">
      <c r="A209" s="80" t="s">
        <v>111</v>
      </c>
      <c r="B209" s="111">
        <f>SUM(B196:B208)</f>
        <v>199.74000000000004</v>
      </c>
      <c r="C209" s="92" t="str">
        <f>IF(SUBTOTAL(3,B207:B208)=SUBTOTAL(103,B207:B208),'Summary and sign-off'!$A$48,'Summary and sign-off'!$A$49)</f>
        <v>Check - there are no hidden rows with data</v>
      </c>
      <c r="D209" s="128" t="str">
        <f>IF('Summary and sign-off'!F57='Summary and sign-off'!F54,'Summary and sign-off'!A51,'Summary and sign-off'!A50)</f>
        <v>Check - each entry provides sufficient information</v>
      </c>
      <c r="E209" s="128"/>
    </row>
    <row r="210" spans="1:5" ht="10.5" customHeight="1" x14ac:dyDescent="0.3">
      <c r="B210" s="107"/>
      <c r="C210" s="19"/>
    </row>
    <row r="211" spans="1:5" ht="34.5" customHeight="1" x14ac:dyDescent="0.25">
      <c r="A211" s="96" t="s">
        <v>112</v>
      </c>
      <c r="B211" s="112">
        <f>B33+B192+B209</f>
        <v>30666.025000000001</v>
      </c>
      <c r="C211" s="101"/>
      <c r="D211" s="101"/>
      <c r="E211" s="101"/>
    </row>
    <row r="212" spans="1:5" ht="13" x14ac:dyDescent="0.3">
      <c r="B212" s="106"/>
    </row>
    <row r="213" spans="1:5" ht="13" x14ac:dyDescent="0.3">
      <c r="A213" s="97" t="s">
        <v>27</v>
      </c>
      <c r="B213" s="106"/>
    </row>
    <row r="214" spans="1:5" ht="12.75" customHeight="1" x14ac:dyDescent="0.25">
      <c r="A214" s="102" t="s">
        <v>113</v>
      </c>
    </row>
    <row r="215" spans="1:5" ht="13.15" customHeight="1" x14ac:dyDescent="0.25">
      <c r="A215" s="102" t="s">
        <v>114</v>
      </c>
    </row>
    <row r="216" spans="1:5" x14ac:dyDescent="0.25">
      <c r="A216" s="109" t="s">
        <v>115</v>
      </c>
      <c r="B216" s="110"/>
      <c r="C216"/>
    </row>
    <row r="217" spans="1:5" ht="13.15" customHeight="1" x14ac:dyDescent="0.25">
      <c r="A217" s="109" t="s">
        <v>116</v>
      </c>
      <c r="B217" s="110"/>
      <c r="C217"/>
    </row>
    <row r="218" spans="1:5" x14ac:dyDescent="0.25">
      <c r="A218" s="109" t="s">
        <v>117</v>
      </c>
      <c r="B218" s="110"/>
      <c r="C218"/>
    </row>
    <row r="219" spans="1:5" x14ac:dyDescent="0.25">
      <c r="A219" s="109" t="s">
        <v>118</v>
      </c>
      <c r="B219" s="109"/>
      <c r="C219" s="20"/>
      <c r="D219" s="28"/>
    </row>
    <row r="220" spans="1:5" x14ac:dyDescent="0.25">
      <c r="A220" s="98"/>
    </row>
    <row r="221" spans="1:5" x14ac:dyDescent="0.25">
      <c r="A221" s="98"/>
    </row>
    <row r="226" spans="1:1" ht="12.75" customHeight="1" x14ac:dyDescent="0.25"/>
    <row r="229" spans="1:1" x14ac:dyDescent="0.25">
      <c r="A229" s="98"/>
    </row>
    <row r="230" spans="1:1" x14ac:dyDescent="0.25">
      <c r="A230" s="98"/>
    </row>
    <row r="231" spans="1:1" x14ac:dyDescent="0.25">
      <c r="A231" s="98"/>
    </row>
    <row r="232" spans="1:1" x14ac:dyDescent="0.25">
      <c r="A232" s="98"/>
    </row>
    <row r="233" spans="1:1" x14ac:dyDescent="0.25">
      <c r="A233" s="98"/>
    </row>
  </sheetData>
  <sheetProtection formatCells="0" formatRows="0" insertColumns="0" insertRows="0" deleteRows="0"/>
  <autoFilter ref="A36:E192" xr:uid="{00000000-0001-0000-0200-000000000000}"/>
  <mergeCells count="18">
    <mergeCell ref="B7:E7"/>
    <mergeCell ref="B5:E5"/>
    <mergeCell ref="D209:E209"/>
    <mergeCell ref="A1:E1"/>
    <mergeCell ref="A35:E35"/>
    <mergeCell ref="A194:E194"/>
    <mergeCell ref="B2:E2"/>
    <mergeCell ref="B3:E3"/>
    <mergeCell ref="B4:E4"/>
    <mergeCell ref="A8:E8"/>
    <mergeCell ref="A9:E9"/>
    <mergeCell ref="B6:E6"/>
    <mergeCell ref="D33:E33"/>
    <mergeCell ref="D192:E192"/>
    <mergeCell ref="A10:E10"/>
    <mergeCell ref="C12:C15"/>
    <mergeCell ref="C17:C21"/>
    <mergeCell ref="C23:C31"/>
  </mergeCells>
  <phoneticPr fontId="29" type="noConversion"/>
  <dataValidations xWindow="173" yWindow="71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8 A32 A7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7:A31 A11:A24 A152:A153 A157:A158 A185 A164 A170 A175 A191 A181:A182 A148 A195:A203 A144:A145 A36:A142"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07 A27:A31 A12:A24 A152:A153 A157:A158 A185 A164 A170 A175 A191 A181:A182 A148 A196:A203 A144:A145 A37:A142" xr:uid="{67A21C94-90C0-4AFE-B6AC-F64AD77E4F2B}">
      <formula1>$B$4</formula1>
      <formula2>$B$5</formula2>
    </dataValidation>
  </dataValidations>
  <pageMargins left="0.70866141732283472" right="0.70866141732283472" top="0.55118110236220474" bottom="0.55118110236220474" header="0.11811023622047245" footer="0.11811023622047245"/>
  <pageSetup paperSize="8" fitToHeight="0" orientation="landscape" r:id="rId1"/>
  <headerFooter alignWithMargins="0">
    <oddHeader>&amp;C&amp;"Calibri"&amp;12&amp;K000000 IN-CONFIDENCE&amp;1#_x000D_</oddHeader>
    <oddFooter>&amp;LCE Expense Disclosure Workbook 2018&amp;C_x000D_&amp;1#&amp;"Calibri"&amp;12&amp;K000000 IN-CONFIDENCE&amp;RWorksheet - Travel</oddFooter>
  </headerFooter>
  <legacyDrawing r:id="rId2"/>
  <extLst>
    <ext xmlns:x14="http://schemas.microsoft.com/office/spreadsheetml/2009/9/main" uri="{CCE6A557-97BC-4b89-ADB6-D9C93CAAB3DF}">
      <x14:dataValidations xmlns:xm="http://schemas.microsoft.com/office/excel/2006/main" xWindow="173" yWindow="715"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B208 B20:B23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3"/>
  <sheetViews>
    <sheetView zoomScaleNormal="110" workbookViewId="0">
      <selection activeCell="F1" sqref="F1:F1048576"/>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1" t="s">
        <v>64</v>
      </c>
      <c r="B1" s="141"/>
      <c r="C1" s="141"/>
      <c r="D1" s="141"/>
      <c r="E1" s="141"/>
    </row>
    <row r="2" spans="1:6" ht="21" customHeight="1" x14ac:dyDescent="0.25">
      <c r="A2" s="3" t="s">
        <v>1</v>
      </c>
      <c r="B2" s="131" t="str">
        <f>'Summary and sign-off'!B2:F2</f>
        <v>Ministry for Pacific Peoples</v>
      </c>
      <c r="C2" s="131"/>
      <c r="D2" s="131"/>
      <c r="E2" s="131"/>
    </row>
    <row r="3" spans="1:6" ht="21" customHeight="1" x14ac:dyDescent="0.25">
      <c r="A3" s="3" t="s">
        <v>66</v>
      </c>
      <c r="B3" s="131" t="str">
        <f>'Summary and sign-off'!B3:F3</f>
        <v>Gerardine Clifford-Lidstone</v>
      </c>
      <c r="C3" s="131"/>
      <c r="D3" s="131"/>
      <c r="E3" s="131"/>
    </row>
    <row r="4" spans="1:6" ht="21" customHeight="1" x14ac:dyDescent="0.25">
      <c r="A4" s="3" t="s">
        <v>67</v>
      </c>
      <c r="B4" s="131">
        <f>'Summary and sign-off'!B4:F4</f>
        <v>45839</v>
      </c>
      <c r="C4" s="131"/>
      <c r="D4" s="131"/>
      <c r="E4" s="131"/>
    </row>
    <row r="5" spans="1:6" ht="21" customHeight="1" x14ac:dyDescent="0.25">
      <c r="A5" s="3" t="s">
        <v>68</v>
      </c>
      <c r="B5" s="131">
        <f>'Summary and sign-off'!B5:F5</f>
        <v>46203</v>
      </c>
      <c r="C5" s="131"/>
      <c r="D5" s="131"/>
      <c r="E5" s="131"/>
    </row>
    <row r="6" spans="1:6" ht="21" customHeight="1" x14ac:dyDescent="0.25">
      <c r="A6" s="3" t="s">
        <v>69</v>
      </c>
      <c r="B6" s="134" t="s">
        <v>35</v>
      </c>
      <c r="C6" s="134"/>
      <c r="D6" s="134"/>
      <c r="E6" s="134"/>
    </row>
    <row r="7" spans="1:6" ht="21" customHeight="1" x14ac:dyDescent="0.25">
      <c r="A7" s="3" t="s">
        <v>7</v>
      </c>
      <c r="B7" s="134" t="s">
        <v>37</v>
      </c>
      <c r="C7" s="134"/>
      <c r="D7" s="134"/>
      <c r="E7" s="134"/>
    </row>
    <row r="8" spans="1:6" ht="35.25" customHeight="1" x14ac:dyDescent="0.35">
      <c r="A8" s="146" t="s">
        <v>119</v>
      </c>
      <c r="B8" s="146"/>
      <c r="C8" s="147"/>
      <c r="D8" s="147"/>
      <c r="E8" s="147"/>
      <c r="F8" s="27"/>
    </row>
    <row r="9" spans="1:6" ht="35.25" customHeight="1" x14ac:dyDescent="0.35">
      <c r="A9" s="144" t="s">
        <v>120</v>
      </c>
      <c r="B9" s="145"/>
      <c r="C9" s="145"/>
      <c r="D9" s="145"/>
      <c r="E9" s="145"/>
      <c r="F9" s="27"/>
    </row>
    <row r="10" spans="1:6" ht="27" customHeight="1" x14ac:dyDescent="0.25">
      <c r="A10" s="24" t="s">
        <v>121</v>
      </c>
      <c r="B10" s="24" t="s">
        <v>14</v>
      </c>
      <c r="C10" s="24" t="s">
        <v>122</v>
      </c>
      <c r="D10" s="24" t="s">
        <v>123</v>
      </c>
      <c r="E10" s="24" t="s">
        <v>77</v>
      </c>
      <c r="F10" s="20"/>
    </row>
    <row r="11" spans="1:6" s="2" customFormat="1" hidden="1" x14ac:dyDescent="0.25">
      <c r="A11" s="75"/>
      <c r="B11" s="72"/>
      <c r="C11" s="76"/>
      <c r="D11" s="76"/>
      <c r="E11" s="77"/>
    </row>
    <row r="12" spans="1:6" s="1" customFormat="1" x14ac:dyDescent="0.25">
      <c r="A12" s="100">
        <v>45868</v>
      </c>
      <c r="B12" s="90">
        <v>27.41</v>
      </c>
      <c r="C12" s="86" t="s">
        <v>178</v>
      </c>
      <c r="D12" s="86" t="s">
        <v>197</v>
      </c>
      <c r="E12" s="94" t="s">
        <v>90</v>
      </c>
    </row>
    <row r="13" spans="1:6" s="1" customFormat="1" x14ac:dyDescent="0.25">
      <c r="A13" s="100">
        <v>45904</v>
      </c>
      <c r="B13" s="90">
        <v>24.71</v>
      </c>
      <c r="C13" s="86" t="s">
        <v>206</v>
      </c>
      <c r="D13" s="86" t="s">
        <v>197</v>
      </c>
      <c r="E13" s="94" t="s">
        <v>90</v>
      </c>
    </row>
    <row r="14" spans="1:6" s="1" customFormat="1" x14ac:dyDescent="0.25">
      <c r="A14" s="100">
        <v>45922</v>
      </c>
      <c r="B14" s="90">
        <v>51.81</v>
      </c>
      <c r="C14" s="86" t="s">
        <v>204</v>
      </c>
      <c r="D14" s="86" t="s">
        <v>198</v>
      </c>
      <c r="E14" s="94" t="s">
        <v>90</v>
      </c>
    </row>
    <row r="15" spans="1:6" s="1" customFormat="1" x14ac:dyDescent="0.25">
      <c r="A15" s="100">
        <v>45939</v>
      </c>
      <c r="B15" s="90">
        <v>11.74</v>
      </c>
      <c r="C15" s="126" t="s">
        <v>207</v>
      </c>
      <c r="D15" s="86" t="s">
        <v>197</v>
      </c>
      <c r="E15" s="94" t="s">
        <v>90</v>
      </c>
    </row>
    <row r="16" spans="1:6" s="1" customFormat="1" x14ac:dyDescent="0.25">
      <c r="A16" s="100">
        <v>46045</v>
      </c>
      <c r="B16" s="90">
        <v>71.84</v>
      </c>
      <c r="C16" s="126" t="s">
        <v>177</v>
      </c>
      <c r="D16" s="86" t="s">
        <v>199</v>
      </c>
      <c r="E16" s="94" t="s">
        <v>90</v>
      </c>
    </row>
    <row r="17" spans="1:6" s="1" customFormat="1" x14ac:dyDescent="0.25">
      <c r="A17" s="100">
        <v>46112</v>
      </c>
      <c r="B17" s="90">
        <v>98.9</v>
      </c>
      <c r="C17" s="126" t="s">
        <v>177</v>
      </c>
      <c r="D17" s="86" t="s">
        <v>199</v>
      </c>
      <c r="E17" s="94" t="s">
        <v>90</v>
      </c>
    </row>
    <row r="18" spans="1:6" s="1" customFormat="1" x14ac:dyDescent="0.25">
      <c r="A18" s="100">
        <v>46150</v>
      </c>
      <c r="B18" s="90">
        <v>75.900000000000006</v>
      </c>
      <c r="C18" s="126" t="s">
        <v>208</v>
      </c>
      <c r="D18" s="86" t="s">
        <v>198</v>
      </c>
      <c r="E18" s="94" t="s">
        <v>90</v>
      </c>
    </row>
    <row r="19" spans="1:6" s="1" customFormat="1" x14ac:dyDescent="0.25">
      <c r="A19" s="100">
        <v>46158</v>
      </c>
      <c r="B19" s="90">
        <v>7.1</v>
      </c>
      <c r="C19" s="86" t="s">
        <v>200</v>
      </c>
      <c r="D19" s="86" t="s">
        <v>197</v>
      </c>
      <c r="E19" s="94" t="s">
        <v>90</v>
      </c>
    </row>
    <row r="20" spans="1:6" s="1" customFormat="1" x14ac:dyDescent="0.25">
      <c r="A20" s="100">
        <v>46184</v>
      </c>
      <c r="B20" s="90">
        <v>16.41</v>
      </c>
      <c r="C20" s="86" t="s">
        <v>201</v>
      </c>
      <c r="D20" s="86" t="s">
        <v>199</v>
      </c>
      <c r="E20" s="94" t="s">
        <v>90</v>
      </c>
    </row>
    <row r="21" spans="1:6" s="1" customFormat="1" x14ac:dyDescent="0.25">
      <c r="A21" s="100"/>
      <c r="B21" s="90"/>
      <c r="C21" s="86"/>
      <c r="D21" s="86"/>
      <c r="E21" s="94"/>
    </row>
    <row r="22" spans="1:6" s="1" customFormat="1" x14ac:dyDescent="0.25">
      <c r="A22" s="100"/>
      <c r="B22" s="90"/>
      <c r="C22" s="86"/>
      <c r="D22" s="86"/>
      <c r="E22" s="94"/>
    </row>
    <row r="23" spans="1:6" s="2" customFormat="1" ht="11.25" hidden="1" customHeight="1" x14ac:dyDescent="0.25">
      <c r="A23" s="75"/>
      <c r="B23" s="72"/>
      <c r="C23" s="76"/>
      <c r="D23" s="76"/>
      <c r="E23" s="77"/>
    </row>
    <row r="24" spans="1:6" ht="34.5" customHeight="1" x14ac:dyDescent="0.25">
      <c r="A24" s="36" t="s">
        <v>124</v>
      </c>
      <c r="B24" s="43">
        <f>SUM(B11:B23)</f>
        <v>385.82</v>
      </c>
      <c r="C24" s="49" t="str">
        <f>IF(SUBTOTAL(3,B11:B23)=SUBTOTAL(103,B11:B23),'Summary and sign-off'!$A$48,'Summary and sign-off'!$A$49)</f>
        <v>Check - there are no hidden rows with data</v>
      </c>
      <c r="D24" s="128" t="str">
        <f>IF('Summary and sign-off'!F58='Summary and sign-off'!F54,'Summary and sign-off'!A51,'Summary and sign-off'!A50)</f>
        <v>Check - each entry provides sufficient information</v>
      </c>
      <c r="E24" s="128"/>
      <c r="F24" s="2"/>
    </row>
    <row r="25" spans="1:6" ht="13" x14ac:dyDescent="0.3">
      <c r="A25" s="18"/>
      <c r="B25" s="17"/>
      <c r="C25" s="17"/>
      <c r="D25" s="17"/>
      <c r="E25" s="17"/>
    </row>
    <row r="26" spans="1:6" ht="13" x14ac:dyDescent="0.3">
      <c r="A26" s="18" t="s">
        <v>27</v>
      </c>
      <c r="B26" s="19"/>
      <c r="C26" s="17"/>
      <c r="D26" s="17"/>
      <c r="E26" s="17"/>
    </row>
    <row r="27" spans="1:6" ht="12.75" customHeight="1" x14ac:dyDescent="0.25">
      <c r="A27" s="20" t="s">
        <v>125</v>
      </c>
      <c r="B27" s="20"/>
      <c r="C27" s="20"/>
      <c r="D27" s="20"/>
      <c r="E27" s="20"/>
    </row>
    <row r="28" spans="1:6" x14ac:dyDescent="0.25">
      <c r="A28" s="20" t="s">
        <v>126</v>
      </c>
      <c r="B28" s="20"/>
      <c r="C28" s="28"/>
      <c r="D28" s="28"/>
      <c r="E28" s="28"/>
    </row>
    <row r="29" spans="1:6" ht="13" x14ac:dyDescent="0.3">
      <c r="A29" s="20" t="s">
        <v>33</v>
      </c>
      <c r="B29" s="19"/>
      <c r="C29" s="17"/>
      <c r="D29" s="17"/>
      <c r="E29" s="17"/>
      <c r="F29" s="17"/>
    </row>
    <row r="30" spans="1:6" x14ac:dyDescent="0.25">
      <c r="A30" s="20" t="s">
        <v>127</v>
      </c>
      <c r="B30" s="20"/>
      <c r="C30" s="28"/>
      <c r="D30" s="28"/>
      <c r="E30" s="28"/>
    </row>
    <row r="31" spans="1:6" ht="12.75" customHeight="1" x14ac:dyDescent="0.25">
      <c r="A31" s="20" t="s">
        <v>128</v>
      </c>
      <c r="B31" s="20"/>
      <c r="C31" s="22"/>
      <c r="D31" s="22"/>
      <c r="E31" s="22"/>
    </row>
    <row r="32" spans="1:6" x14ac:dyDescent="0.25">
      <c r="A32" s="17"/>
      <c r="B32" s="17"/>
      <c r="C32" s="17"/>
      <c r="D32" s="17"/>
      <c r="E32" s="17"/>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x14ac:dyDescent="0.25"/>
    <row r="62" x14ac:dyDescent="0.25"/>
    <row r="63" x14ac:dyDescent="0.25"/>
  </sheetData>
  <sheetProtection sheet="1" formatCells="0" insertRows="0" deleteRows="0"/>
  <mergeCells count="10">
    <mergeCell ref="D24:E2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A11: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16 A2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7" fitToHeight="0" orientation="landscape" r:id="rId1"/>
  <headerFooter alignWithMargins="0">
    <oddHeader>&amp;C&amp;"Calibri"&amp;12&amp;K000000 IN-CONFIDENCE&amp;1#_x000D_</oddHeader>
    <oddFooter>&amp;LCE Expense Disclosure Workbook 2018&amp;C_x000D_&amp;1#&amp;"Calibri"&amp;12&amp;K000000 IN-CONFIDENCE&amp;RWorksheet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B11:B16 B22:B23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3"/>
  <sheetViews>
    <sheetView zoomScaleNormal="100" workbookViewId="0">
      <selection activeCell="F10" sqref="F1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1" t="s">
        <v>64</v>
      </c>
      <c r="B1" s="141"/>
      <c r="C1" s="141"/>
      <c r="D1" s="141"/>
      <c r="E1" s="141"/>
    </row>
    <row r="2" spans="1:6" ht="21" customHeight="1" x14ac:dyDescent="0.25">
      <c r="A2" s="3" t="s">
        <v>1</v>
      </c>
      <c r="B2" s="131" t="str">
        <f>'Summary and sign-off'!B2:F2</f>
        <v>Ministry for Pacific Peoples</v>
      </c>
      <c r="C2" s="131"/>
      <c r="D2" s="131"/>
      <c r="E2" s="131"/>
    </row>
    <row r="3" spans="1:6" ht="21" customHeight="1" x14ac:dyDescent="0.25">
      <c r="A3" s="3" t="s">
        <v>66</v>
      </c>
      <c r="B3" s="131" t="str">
        <f>'Summary and sign-off'!B3:F3</f>
        <v>Gerardine Clifford-Lidstone</v>
      </c>
      <c r="C3" s="131"/>
      <c r="D3" s="131"/>
      <c r="E3" s="131"/>
    </row>
    <row r="4" spans="1:6" ht="21" customHeight="1" x14ac:dyDescent="0.25">
      <c r="A4" s="3" t="s">
        <v>67</v>
      </c>
      <c r="B4" s="131">
        <f>'Summary and sign-off'!B4:F4</f>
        <v>45839</v>
      </c>
      <c r="C4" s="131"/>
      <c r="D4" s="131"/>
      <c r="E4" s="131"/>
    </row>
    <row r="5" spans="1:6" ht="21" customHeight="1" x14ac:dyDescent="0.25">
      <c r="A5" s="3" t="s">
        <v>68</v>
      </c>
      <c r="B5" s="131">
        <f>'Summary and sign-off'!B5:F5</f>
        <v>46203</v>
      </c>
      <c r="C5" s="131"/>
      <c r="D5" s="131"/>
      <c r="E5" s="131"/>
    </row>
    <row r="6" spans="1:6" ht="21" customHeight="1" x14ac:dyDescent="0.25">
      <c r="A6" s="3" t="s">
        <v>69</v>
      </c>
      <c r="B6" s="134" t="s">
        <v>35</v>
      </c>
      <c r="C6" s="134"/>
      <c r="D6" s="134"/>
      <c r="E6" s="134"/>
      <c r="F6" s="23"/>
    </row>
    <row r="7" spans="1:6" ht="21" customHeight="1" x14ac:dyDescent="0.25">
      <c r="A7" s="3" t="s">
        <v>7</v>
      </c>
      <c r="B7" s="134" t="s">
        <v>37</v>
      </c>
      <c r="C7" s="134"/>
      <c r="D7" s="134"/>
      <c r="E7" s="134"/>
      <c r="F7" s="23"/>
    </row>
    <row r="8" spans="1:6" ht="35.25" customHeight="1" x14ac:dyDescent="0.25">
      <c r="A8" s="150" t="s">
        <v>129</v>
      </c>
      <c r="B8" s="150"/>
      <c r="C8" s="147"/>
      <c r="D8" s="147"/>
      <c r="E8" s="147"/>
    </row>
    <row r="9" spans="1:6" ht="35.25" customHeight="1" x14ac:dyDescent="0.25">
      <c r="A9" s="148" t="s">
        <v>130</v>
      </c>
      <c r="B9" s="149"/>
      <c r="C9" s="149"/>
      <c r="D9" s="149"/>
      <c r="E9" s="149"/>
    </row>
    <row r="10" spans="1:6" ht="27" customHeight="1" x14ac:dyDescent="0.25">
      <c r="A10" s="24" t="s">
        <v>73</v>
      </c>
      <c r="B10" s="24" t="s">
        <v>14</v>
      </c>
      <c r="C10" s="24" t="s">
        <v>131</v>
      </c>
      <c r="D10" s="24" t="s">
        <v>132</v>
      </c>
      <c r="E10" s="24" t="s">
        <v>77</v>
      </c>
      <c r="F10" s="20"/>
    </row>
    <row r="11" spans="1:6" s="2" customFormat="1" hidden="1" x14ac:dyDescent="0.25">
      <c r="A11" s="75"/>
      <c r="B11" s="72"/>
      <c r="C11" s="76"/>
      <c r="D11" s="76"/>
      <c r="E11" s="77"/>
    </row>
    <row r="12" spans="1:6" s="117" customFormat="1" ht="14" x14ac:dyDescent="0.3">
      <c r="A12" s="119">
        <v>45839</v>
      </c>
      <c r="B12" s="85">
        <f>31.9+((27.82+17.39)/5)</f>
        <v>40.942</v>
      </c>
      <c r="C12" s="87" t="s">
        <v>133</v>
      </c>
      <c r="D12" s="87" t="s">
        <v>86</v>
      </c>
      <c r="E12" s="116"/>
    </row>
    <row r="13" spans="1:6" s="117" customFormat="1" ht="14" x14ac:dyDescent="0.3">
      <c r="A13" s="119">
        <v>45870</v>
      </c>
      <c r="B13" s="85">
        <f>82.64+((26.74+16.72)/5)</f>
        <v>91.331999999999994</v>
      </c>
      <c r="C13" s="87" t="s">
        <v>133</v>
      </c>
      <c r="D13" s="87" t="s">
        <v>86</v>
      </c>
      <c r="E13" s="116"/>
    </row>
    <row r="14" spans="1:6" s="117" customFormat="1" ht="14" x14ac:dyDescent="0.3">
      <c r="A14" s="119">
        <v>45901</v>
      </c>
      <c r="B14" s="85">
        <f>17.1+((25.94+16.72)/5)</f>
        <v>25.632000000000001</v>
      </c>
      <c r="C14" s="87" t="s">
        <v>133</v>
      </c>
      <c r="D14" s="87" t="s">
        <v>86</v>
      </c>
      <c r="E14" s="116"/>
    </row>
    <row r="15" spans="1:6" s="117" customFormat="1" ht="14" x14ac:dyDescent="0.3">
      <c r="A15" s="119">
        <v>45923</v>
      </c>
      <c r="B15" s="85">
        <v>152.16999999999999</v>
      </c>
      <c r="C15" s="87" t="s">
        <v>202</v>
      </c>
      <c r="D15" s="87" t="s">
        <v>134</v>
      </c>
      <c r="E15" s="116" t="s">
        <v>90</v>
      </c>
    </row>
    <row r="16" spans="1:6" s="117" customFormat="1" ht="14" x14ac:dyDescent="0.3">
      <c r="A16" s="119">
        <v>45931</v>
      </c>
      <c r="B16" s="85">
        <f>18.09+((25.56+15.97)/5)</f>
        <v>26.396000000000001</v>
      </c>
      <c r="C16" s="87" t="s">
        <v>133</v>
      </c>
      <c r="D16" s="87" t="s">
        <v>86</v>
      </c>
      <c r="E16" s="116"/>
    </row>
    <row r="17" spans="1:6" s="117" customFormat="1" ht="14" x14ac:dyDescent="0.3">
      <c r="A17" s="119">
        <v>45962</v>
      </c>
      <c r="B17" s="85">
        <f>17.1+((6.74+16.72)/5)</f>
        <v>21.792000000000002</v>
      </c>
      <c r="C17" s="87" t="s">
        <v>133</v>
      </c>
      <c r="D17" s="87" t="s">
        <v>86</v>
      </c>
      <c r="E17" s="116"/>
    </row>
    <row r="18" spans="1:6" s="117" customFormat="1" ht="14" x14ac:dyDescent="0.3">
      <c r="A18" s="119">
        <v>45992</v>
      </c>
      <c r="B18" s="85">
        <f>20.07+((26.95+16.85)/5)</f>
        <v>28.83</v>
      </c>
      <c r="C18" s="87" t="s">
        <v>133</v>
      </c>
      <c r="D18" s="87" t="s">
        <v>86</v>
      </c>
      <c r="E18" s="116"/>
    </row>
    <row r="19" spans="1:6" s="117" customFormat="1" ht="14" x14ac:dyDescent="0.3">
      <c r="A19" s="119">
        <v>46023</v>
      </c>
      <c r="B19" s="85">
        <f>((26.54+16.59)/5)+(12.65)+14.63</f>
        <v>35.905999999999999</v>
      </c>
      <c r="C19" s="87" t="s">
        <v>133</v>
      </c>
      <c r="D19" s="87" t="s">
        <v>86</v>
      </c>
      <c r="E19" s="116"/>
    </row>
    <row r="20" spans="1:6" s="117" customFormat="1" ht="14" x14ac:dyDescent="0.3">
      <c r="A20" s="119">
        <v>46054</v>
      </c>
      <c r="B20" s="85">
        <f>((26.54+16.59)/5)+(12.65)+14.71+14.13</f>
        <v>50.116000000000007</v>
      </c>
      <c r="C20" s="87" t="s">
        <v>133</v>
      </c>
      <c r="D20" s="87" t="s">
        <v>86</v>
      </c>
      <c r="E20" s="116"/>
    </row>
    <row r="21" spans="1:6" s="117" customFormat="1" ht="14" x14ac:dyDescent="0.3">
      <c r="A21" s="119">
        <v>46082</v>
      </c>
      <c r="B21" s="85">
        <f>((24.21+16.21)/5)+43.26</f>
        <v>51.343999999999994</v>
      </c>
      <c r="C21" s="87" t="s">
        <v>133</v>
      </c>
      <c r="D21" s="87" t="s">
        <v>86</v>
      </c>
      <c r="E21" s="116"/>
    </row>
    <row r="22" spans="1:6" s="117" customFormat="1" ht="14" x14ac:dyDescent="0.3">
      <c r="A22" s="121">
        <v>46113</v>
      </c>
      <c r="B22" s="122">
        <v>21.7</v>
      </c>
      <c r="C22" s="123" t="s">
        <v>133</v>
      </c>
      <c r="D22" s="123" t="s">
        <v>86</v>
      </c>
      <c r="E22" s="116"/>
    </row>
    <row r="23" spans="1:6" s="117" customFormat="1" ht="14" x14ac:dyDescent="0.3">
      <c r="A23" s="121">
        <v>46143</v>
      </c>
      <c r="B23" s="124">
        <v>21.19</v>
      </c>
      <c r="C23" s="123" t="s">
        <v>133</v>
      </c>
      <c r="D23" s="123" t="s">
        <v>86</v>
      </c>
      <c r="E23" s="116"/>
    </row>
    <row r="24" spans="1:6" s="117" customFormat="1" ht="14" x14ac:dyDescent="0.3">
      <c r="A24" s="121">
        <v>46174</v>
      </c>
      <c r="B24" s="125">
        <v>24.03</v>
      </c>
      <c r="C24" s="123" t="s">
        <v>133</v>
      </c>
      <c r="D24" s="123" t="s">
        <v>86</v>
      </c>
      <c r="E24" s="116"/>
    </row>
    <row r="25" spans="1:6" s="117" customFormat="1" ht="14" x14ac:dyDescent="0.3">
      <c r="A25" s="118"/>
      <c r="B25" s="105"/>
      <c r="C25" s="115"/>
      <c r="D25" s="115"/>
      <c r="E25" s="116"/>
    </row>
    <row r="26" spans="1:6" s="2" customFormat="1" hidden="1" x14ac:dyDescent="0.25">
      <c r="A26" s="75"/>
      <c r="B26" s="72"/>
      <c r="C26" s="76"/>
      <c r="D26" s="76"/>
      <c r="E26" s="77"/>
    </row>
    <row r="27" spans="1:6" ht="34.5" customHeight="1" x14ac:dyDescent="0.25">
      <c r="A27" s="36" t="s">
        <v>135</v>
      </c>
      <c r="B27" s="43">
        <f>SUM(B11:B26)</f>
        <v>591.38000000000011</v>
      </c>
      <c r="C27" s="49" t="str">
        <f>IF(SUBTOTAL(3,B11:B26)=SUBTOTAL(103,B11:B26),'Summary and sign-off'!$A$48,'Summary and sign-off'!$A$49)</f>
        <v>Check - there are no hidden rows with data</v>
      </c>
      <c r="D27" s="128" t="str">
        <f>IF('Summary and sign-off'!F59='Summary and sign-off'!F54,'Summary and sign-off'!A51,'Summary and sign-off'!A50)</f>
        <v>Check - each entry provides sufficient information</v>
      </c>
      <c r="E27" s="128"/>
    </row>
    <row r="28" spans="1:6" ht="14.25" customHeight="1" x14ac:dyDescent="0.25">
      <c r="B28" s="17"/>
      <c r="C28" s="17"/>
      <c r="D28" s="17"/>
      <c r="E28" s="17"/>
    </row>
    <row r="29" spans="1:6" ht="13" x14ac:dyDescent="0.3">
      <c r="A29" s="18" t="s">
        <v>136</v>
      </c>
      <c r="B29" s="17"/>
      <c r="C29" s="17"/>
      <c r="D29" s="17"/>
      <c r="E29" s="17"/>
    </row>
    <row r="30" spans="1:6" ht="12.75" customHeight="1" x14ac:dyDescent="0.25">
      <c r="A30" s="20" t="s">
        <v>113</v>
      </c>
      <c r="B30" s="17"/>
      <c r="C30" s="17"/>
      <c r="D30" s="17"/>
      <c r="E30" s="17"/>
    </row>
    <row r="31" spans="1:6" ht="13" x14ac:dyDescent="0.3">
      <c r="A31" s="20" t="s">
        <v>33</v>
      </c>
      <c r="B31" s="19"/>
      <c r="C31" s="17"/>
      <c r="D31" s="17"/>
      <c r="E31" s="17"/>
      <c r="F31" s="17"/>
    </row>
    <row r="32" spans="1:6" x14ac:dyDescent="0.25">
      <c r="A32" s="20" t="s">
        <v>127</v>
      </c>
      <c r="C32" s="17"/>
      <c r="D32" s="17"/>
      <c r="E32" s="17"/>
      <c r="F32" s="17"/>
    </row>
    <row r="33" spans="1:6" ht="12.75" customHeight="1" x14ac:dyDescent="0.25">
      <c r="A33" s="20" t="s">
        <v>128</v>
      </c>
      <c r="B33" s="25"/>
      <c r="C33" s="22"/>
      <c r="D33" s="22"/>
      <c r="E33" s="22"/>
      <c r="F33" s="22"/>
    </row>
    <row r="34" spans="1:6" x14ac:dyDescent="0.25">
      <c r="B34" s="26"/>
      <c r="C34" s="17"/>
      <c r="D34" s="17"/>
      <c r="E34" s="17"/>
    </row>
    <row r="35" spans="1:6" hidden="1" x14ac:dyDescent="0.25">
      <c r="A35" s="17"/>
      <c r="B35" s="17"/>
      <c r="C35" s="17"/>
      <c r="D35" s="17"/>
    </row>
    <row r="36" spans="1:6" ht="12.75" hidden="1" customHeight="1" x14ac:dyDescent="0.25"/>
    <row r="37" spans="1:6" hidden="1" x14ac:dyDescent="0.25">
      <c r="A37" s="17"/>
      <c r="B37" s="17"/>
      <c r="C37" s="17"/>
      <c r="D37" s="17"/>
      <c r="E37" s="17"/>
    </row>
    <row r="38" spans="1:6" hidden="1" x14ac:dyDescent="0.25">
      <c r="A38" s="17"/>
      <c r="B38" s="17"/>
      <c r="C38" s="17"/>
      <c r="D38" s="17"/>
      <c r="E38" s="17"/>
    </row>
    <row r="39" spans="1:6" hidden="1" x14ac:dyDescent="0.25">
      <c r="A39" s="17"/>
      <c r="B39" s="17"/>
      <c r="C39" s="17"/>
      <c r="D39" s="17"/>
      <c r="E39" s="17"/>
    </row>
    <row r="40" spans="1:6" hidden="1" x14ac:dyDescent="0.25">
      <c r="A40" s="17"/>
      <c r="B40" s="17"/>
      <c r="C40" s="17"/>
      <c r="D40" s="17"/>
      <c r="E40" s="17"/>
    </row>
    <row r="41" spans="1:6" hidden="1" x14ac:dyDescent="0.25">
      <c r="A41" s="17"/>
      <c r="B41" s="17"/>
      <c r="C41" s="17"/>
      <c r="D41" s="17"/>
      <c r="E41" s="17"/>
    </row>
    <row r="42" spans="1:6" x14ac:dyDescent="0.25"/>
    <row r="43" spans="1:6" x14ac:dyDescent="0.25"/>
    <row r="44" spans="1:6" x14ac:dyDescent="0.25"/>
    <row r="45" spans="1:6" x14ac:dyDescent="0.25"/>
    <row r="46" spans="1:6" x14ac:dyDescent="0.25"/>
    <row r="47" spans="1:6" x14ac:dyDescent="0.25"/>
    <row r="48" spans="1:6" x14ac:dyDescent="0.25"/>
    <row r="49" x14ac:dyDescent="0.25"/>
    <row r="50" x14ac:dyDescent="0.25"/>
    <row r="51" x14ac:dyDescent="0.25"/>
    <row r="52" x14ac:dyDescent="0.25"/>
    <row r="53" x14ac:dyDescent="0.25"/>
  </sheetData>
  <sheetProtection sheet="1" formatCells="0" insertRows="0" deleteRows="0"/>
  <mergeCells count="10">
    <mergeCell ref="D27:E27"/>
    <mergeCell ref="B6:E6"/>
    <mergeCell ref="B5:E5"/>
    <mergeCell ref="B7:E7"/>
    <mergeCell ref="A1:E1"/>
    <mergeCell ref="B2:E2"/>
    <mergeCell ref="B3:E3"/>
    <mergeCell ref="B4:E4"/>
    <mergeCell ref="A9:E9"/>
    <mergeCell ref="A8:E8"/>
  </mergeCells>
  <phoneticPr fontId="2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1 A2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&amp;C&amp;"Calibri"&amp;12&amp;K000000 IN-CONFIDENCE&amp;1#_x000D_</oddHeader>
    <oddFooter>&amp;LCE Expense Disclosure Workbook 2018&amp;C_x000D_&amp;1#&amp;"Calibri"&amp;12&amp;K000000 IN-CONFIDENCE&amp;RWorksheet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B11:B21 B25:B26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6"/>
  <sheetViews>
    <sheetView zoomScaleNormal="100" workbookViewId="0">
      <selection activeCell="B6" sqref="B6:F6"/>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1" t="s">
        <v>137</v>
      </c>
      <c r="B1" s="141"/>
      <c r="C1" s="141"/>
      <c r="D1" s="141"/>
      <c r="E1" s="141"/>
      <c r="F1" s="141"/>
    </row>
    <row r="2" spans="1:6" ht="21" customHeight="1" x14ac:dyDescent="0.25">
      <c r="A2" s="3" t="s">
        <v>1</v>
      </c>
      <c r="B2" s="131" t="str">
        <f>'Summary and sign-off'!B2:F2</f>
        <v>Ministry for Pacific Peoples</v>
      </c>
      <c r="C2" s="131"/>
      <c r="D2" s="131"/>
      <c r="E2" s="131"/>
      <c r="F2" s="131"/>
    </row>
    <row r="3" spans="1:6" ht="21" customHeight="1" x14ac:dyDescent="0.25">
      <c r="A3" s="3" t="s">
        <v>66</v>
      </c>
      <c r="B3" s="131" t="str">
        <f>'Summary and sign-off'!B3:F3</f>
        <v>Gerardine Clifford-Lidstone</v>
      </c>
      <c r="C3" s="131"/>
      <c r="D3" s="131"/>
      <c r="E3" s="131"/>
      <c r="F3" s="131"/>
    </row>
    <row r="4" spans="1:6" ht="21" customHeight="1" x14ac:dyDescent="0.25">
      <c r="A4" s="3" t="s">
        <v>67</v>
      </c>
      <c r="B4" s="131">
        <f>'Summary and sign-off'!B4:F4</f>
        <v>45839</v>
      </c>
      <c r="C4" s="131"/>
      <c r="D4" s="131"/>
      <c r="E4" s="131"/>
      <c r="F4" s="131"/>
    </row>
    <row r="5" spans="1:6" ht="21" customHeight="1" x14ac:dyDescent="0.25">
      <c r="A5" s="3" t="s">
        <v>68</v>
      </c>
      <c r="B5" s="131">
        <v>46203</v>
      </c>
      <c r="C5" s="131"/>
      <c r="D5" s="131"/>
      <c r="E5" s="131"/>
      <c r="F5" s="131"/>
    </row>
    <row r="6" spans="1:6" ht="21" customHeight="1" x14ac:dyDescent="0.25">
      <c r="A6" s="3" t="s">
        <v>138</v>
      </c>
      <c r="B6" s="134" t="s">
        <v>35</v>
      </c>
      <c r="C6" s="134"/>
      <c r="D6" s="134"/>
      <c r="E6" s="134"/>
      <c r="F6" s="134"/>
    </row>
    <row r="7" spans="1:6" ht="21" customHeight="1" x14ac:dyDescent="0.25">
      <c r="A7" s="3" t="s">
        <v>7</v>
      </c>
      <c r="B7" s="134" t="s">
        <v>37</v>
      </c>
      <c r="C7" s="134"/>
      <c r="D7" s="134"/>
      <c r="E7" s="134"/>
      <c r="F7" s="134"/>
    </row>
    <row r="8" spans="1:6" ht="36" customHeight="1" x14ac:dyDescent="0.25">
      <c r="A8" s="150" t="s">
        <v>139</v>
      </c>
      <c r="B8" s="150"/>
      <c r="C8" s="150"/>
      <c r="D8" s="150"/>
      <c r="E8" s="150"/>
      <c r="F8" s="150"/>
    </row>
    <row r="9" spans="1:6" ht="36" customHeight="1" x14ac:dyDescent="0.25">
      <c r="A9" s="148" t="s">
        <v>140</v>
      </c>
      <c r="B9" s="149"/>
      <c r="C9" s="149"/>
      <c r="D9" s="149"/>
      <c r="E9" s="149"/>
      <c r="F9" s="149"/>
    </row>
    <row r="10" spans="1:6" ht="39" customHeight="1" x14ac:dyDescent="0.25">
      <c r="A10" s="24" t="s">
        <v>73</v>
      </c>
      <c r="B10" s="80" t="s">
        <v>141</v>
      </c>
      <c r="C10" s="80" t="s">
        <v>142</v>
      </c>
      <c r="D10" s="80" t="s">
        <v>143</v>
      </c>
      <c r="E10" s="80" t="s">
        <v>144</v>
      </c>
      <c r="F10" s="80" t="s">
        <v>145</v>
      </c>
    </row>
    <row r="11" spans="1:6" s="2" customFormat="1" hidden="1" x14ac:dyDescent="0.25">
      <c r="A11" s="71"/>
      <c r="B11" s="76"/>
      <c r="C11" s="78"/>
      <c r="D11" s="76"/>
      <c r="E11" s="79"/>
      <c r="F11" s="77"/>
    </row>
    <row r="12" spans="1:6" s="2" customFormat="1" x14ac:dyDescent="0.25">
      <c r="A12" s="93"/>
      <c r="B12" s="88"/>
      <c r="C12" s="89"/>
      <c r="D12" s="88"/>
      <c r="E12" s="90"/>
      <c r="F12" s="91"/>
    </row>
    <row r="13" spans="1:6" s="2" customFormat="1" x14ac:dyDescent="0.25">
      <c r="A13" s="93"/>
      <c r="B13" s="88"/>
      <c r="C13" s="89"/>
      <c r="D13" s="88"/>
      <c r="E13" s="90"/>
      <c r="F13" s="91"/>
    </row>
    <row r="14" spans="1:6" s="2" customFormat="1" x14ac:dyDescent="0.25">
      <c r="A14" s="93"/>
      <c r="B14" s="88"/>
      <c r="C14" s="89"/>
      <c r="D14" s="88"/>
      <c r="E14" s="90"/>
      <c r="F14" s="91"/>
    </row>
    <row r="15" spans="1:6" s="2" customFormat="1" x14ac:dyDescent="0.25">
      <c r="A15" s="93"/>
      <c r="B15" s="88"/>
      <c r="C15" s="89"/>
      <c r="D15" s="88"/>
      <c r="E15" s="90"/>
      <c r="F15" s="91"/>
    </row>
    <row r="16" spans="1:6" s="2" customFormat="1" hidden="1" x14ac:dyDescent="0.25">
      <c r="A16" s="71"/>
      <c r="B16" s="76"/>
      <c r="C16" s="78"/>
      <c r="D16" s="76"/>
      <c r="E16" s="79"/>
      <c r="F16" s="77"/>
    </row>
    <row r="17" spans="1:7" ht="34.5" customHeight="1" x14ac:dyDescent="0.25">
      <c r="A17" s="81" t="s">
        <v>146</v>
      </c>
      <c r="B17" s="82" t="s">
        <v>147</v>
      </c>
      <c r="C17" s="83">
        <v>0</v>
      </c>
      <c r="D17" s="84" t="str">
        <f>IF(SUBTOTAL(3,C11:C16)=SUBTOTAL(103,C11:C16),'Summary and sign-off'!$A$48,'Summary and sign-off'!$A$49)</f>
        <v>Check - there are no hidden rows with data</v>
      </c>
      <c r="E17" s="128" t="str">
        <f>IF('Summary and sign-off'!F60='Summary and sign-off'!F54,'Summary and sign-off'!A52,'Summary and sign-off'!A50)</f>
        <v>Check - each entry provides sufficient information</v>
      </c>
      <c r="F17" s="128"/>
      <c r="G17" s="2"/>
    </row>
    <row r="18" spans="1:7" ht="25.5" customHeight="1" x14ac:dyDescent="0.35">
      <c r="A18" s="37"/>
      <c r="B18" s="38" t="s">
        <v>51</v>
      </c>
      <c r="C18" s="39">
        <v>0</v>
      </c>
      <c r="D18" s="14"/>
      <c r="E18" s="15"/>
      <c r="F18" s="16"/>
    </row>
    <row r="19" spans="1:7" ht="25.5" customHeight="1" x14ac:dyDescent="0.35">
      <c r="A19" s="37"/>
      <c r="B19" s="38" t="s">
        <v>52</v>
      </c>
      <c r="C19" s="39">
        <v>0</v>
      </c>
      <c r="D19" s="14"/>
      <c r="E19" s="15"/>
      <c r="F19" s="16"/>
    </row>
    <row r="20" spans="1:7" ht="13" x14ac:dyDescent="0.3">
      <c r="A20" s="17"/>
      <c r="B20" s="18"/>
      <c r="C20" s="17"/>
      <c r="D20" s="19"/>
      <c r="E20" s="19"/>
      <c r="F20" s="17"/>
    </row>
    <row r="21" spans="1:7" ht="13" x14ac:dyDescent="0.3">
      <c r="A21" s="18" t="s">
        <v>136</v>
      </c>
      <c r="B21" s="18"/>
      <c r="C21" s="18"/>
      <c r="D21" s="18"/>
      <c r="E21" s="18"/>
      <c r="F21" s="18"/>
    </row>
    <row r="22" spans="1:7" ht="12.75" customHeight="1" x14ac:dyDescent="0.25">
      <c r="A22" s="20" t="s">
        <v>113</v>
      </c>
      <c r="B22" s="17"/>
      <c r="C22" s="17"/>
      <c r="D22" s="17"/>
      <c r="E22" s="17"/>
    </row>
    <row r="23" spans="1:7" ht="13" x14ac:dyDescent="0.3">
      <c r="A23" s="20" t="s">
        <v>33</v>
      </c>
      <c r="B23" s="19"/>
      <c r="C23" s="17"/>
      <c r="D23" s="17"/>
      <c r="E23" s="17"/>
      <c r="F23" s="17"/>
    </row>
    <row r="24" spans="1:7" ht="13" x14ac:dyDescent="0.3">
      <c r="A24" s="20" t="s">
        <v>148</v>
      </c>
      <c r="B24" s="21"/>
      <c r="C24" s="21"/>
      <c r="D24" s="21"/>
      <c r="E24" s="21"/>
      <c r="F24" s="21"/>
    </row>
    <row r="25" spans="1:7" ht="12.75" customHeight="1" x14ac:dyDescent="0.25">
      <c r="A25" s="20" t="s">
        <v>149</v>
      </c>
      <c r="B25" s="17"/>
      <c r="C25" s="17"/>
      <c r="D25" s="17"/>
      <c r="E25" s="17"/>
      <c r="F25" s="17"/>
    </row>
    <row r="26" spans="1:7" ht="13.15" customHeight="1" x14ac:dyDescent="0.25">
      <c r="A26" s="20" t="s">
        <v>150</v>
      </c>
      <c r="B26" s="17"/>
      <c r="C26" s="17"/>
      <c r="D26" s="17"/>
      <c r="E26" s="17"/>
      <c r="F26" s="17"/>
    </row>
    <row r="27" spans="1:7" x14ac:dyDescent="0.25">
      <c r="A27" s="20" t="s">
        <v>151</v>
      </c>
      <c r="C27" s="17"/>
      <c r="D27" s="17"/>
      <c r="E27" s="17"/>
      <c r="F27" s="17"/>
    </row>
    <row r="28" spans="1:7" ht="12.75" customHeight="1" x14ac:dyDescent="0.25">
      <c r="A28" s="20" t="s">
        <v>128</v>
      </c>
      <c r="B28" s="20"/>
      <c r="C28" s="22"/>
      <c r="D28" s="22"/>
      <c r="E28" s="22"/>
      <c r="F28" s="22"/>
    </row>
    <row r="29" spans="1:7" ht="12.75" customHeight="1" x14ac:dyDescent="0.25">
      <c r="A29" s="20"/>
      <c r="B29" s="20"/>
      <c r="C29" s="22"/>
      <c r="D29" s="22"/>
      <c r="E29" s="22"/>
      <c r="F29" s="22"/>
    </row>
    <row r="30" spans="1:7" ht="12.75" hidden="1" customHeight="1" x14ac:dyDescent="0.25">
      <c r="A30" s="20"/>
      <c r="B30" s="20"/>
      <c r="C30" s="22"/>
      <c r="D30" s="22"/>
      <c r="E30" s="22"/>
      <c r="F30" s="22"/>
    </row>
    <row r="31" spans="1:7" x14ac:dyDescent="0.25"/>
    <row r="32" spans="1:7" x14ac:dyDescent="0.25"/>
    <row r="33" spans="1:6" ht="13" hidden="1" x14ac:dyDescent="0.3">
      <c r="A33" s="18"/>
      <c r="B33" s="18"/>
      <c r="C33" s="18"/>
      <c r="D33" s="18"/>
      <c r="E33" s="18"/>
      <c r="F33" s="18"/>
    </row>
    <row r="34" spans="1:6" ht="13" hidden="1" x14ac:dyDescent="0.3">
      <c r="A34" s="18"/>
      <c r="B34" s="18"/>
      <c r="C34" s="18"/>
      <c r="D34" s="18"/>
      <c r="E34" s="18"/>
      <c r="F34" s="18"/>
    </row>
    <row r="35" spans="1:6" ht="13" hidden="1" x14ac:dyDescent="0.3">
      <c r="A35" s="18"/>
      <c r="B35" s="18"/>
      <c r="C35" s="18"/>
      <c r="D35" s="18"/>
      <c r="E35" s="18"/>
      <c r="F35" s="18"/>
    </row>
    <row r="36" spans="1:6" ht="13" hidden="1" x14ac:dyDescent="0.3">
      <c r="A36" s="18"/>
      <c r="B36" s="18"/>
      <c r="C36" s="18"/>
      <c r="D36" s="18"/>
      <c r="E36" s="18"/>
      <c r="F36" s="18"/>
    </row>
    <row r="37" spans="1:6" ht="13" hidden="1" x14ac:dyDescent="0.3">
      <c r="A37" s="18"/>
      <c r="B37" s="18"/>
      <c r="C37" s="18"/>
      <c r="D37" s="18"/>
      <c r="E37" s="18"/>
      <c r="F37" s="18"/>
    </row>
    <row r="38" spans="1:6" x14ac:dyDescent="0.25"/>
    <row r="39" spans="1:6" x14ac:dyDescent="0.25"/>
    <row r="40" spans="1:6" x14ac:dyDescent="0.25"/>
    <row r="41" spans="1:6" x14ac:dyDescent="0.25"/>
    <row r="42" spans="1:6" x14ac:dyDescent="0.25"/>
    <row r="43" spans="1:6" x14ac:dyDescent="0.25"/>
    <row r="44" spans="1:6" x14ac:dyDescent="0.25"/>
    <row r="45" spans="1:6" x14ac:dyDescent="0.25"/>
    <row r="46" spans="1:6" x14ac:dyDescent="0.25"/>
  </sheetData>
  <sheetProtection formatCells="0" insertRows="0" deleteRows="0"/>
  <dataConsolidate/>
  <mergeCells count="10">
    <mergeCell ref="E17:F17"/>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5"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&amp;C&amp;"Calibri"&amp;12&amp;K000000 IN-CONFIDENCE&amp;1#_x000D_</oddHeader>
    <oddFooter>&amp;LCE Expense Disclosure Workbook 2018&amp;C_x000D_&amp;1#&amp;"Calibri"&amp;12&amp;K000000 IN-CONFIDENCE&amp;RWorksheet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errorStyle="information" operator="greaterThan" allowBlank="1" showInputMessage="1" prompt="Provide specific $ value if possible" xr:uid="{00000000-0002-0000-0500-000003000000}">
          <x14:formula1>
            <xm:f>'Summary and sign-off'!$A$39:$A$44</xm:f>
          </x14:formula1>
          <xm:sqref>E11 E14:E16</xm:sqref>
        </x14:dataValidation>
        <x14:dataValidation type="list" allowBlank="1" showInputMessage="1" showErrorMessage="1" error="Use the drop down list (at the right of the cell)" xr:uid="{00000000-0002-0000-0500-000002000000}">
          <x14:formula1>
            <xm:f>'Summary and sign-off'!$A$45:$A$46</xm:f>
          </x14:formula1>
          <xm:sqref>C11:C16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tivity xmlns="dbd62b0b-52a5-4923-ad12-0051c4ebe5fb" xsi:nil="true"/>
    <PreviouslyModifiedBy xmlns="dbd62b0b-52a5-4923-ad12-0051c4ebe5fb">
      <UserInfo>
        <DisplayName/>
        <AccountId xsi:nil="true"/>
        <AccountType/>
      </UserInfo>
    </PreviouslyModifiedBy>
    <Archive xmlns="dbd62b0b-52a5-4923-ad12-0051c4ebe5fb">false</Archive>
    <ReviewCycle xmlns="dbd62b0b-52a5-4923-ad12-0051c4ebe5fb" xsi:nil="true"/>
    <lcf76f155ced4ddcb4097134ff3c332f xmlns="dbd62b0b-52a5-4923-ad12-0051c4ebe5fb">
      <Terms xmlns="http://schemas.microsoft.com/office/infopath/2007/PartnerControls"/>
    </lcf76f155ced4ddcb4097134ff3c332f>
    <PreviouslyModifiedOn xmlns="dbd62b0b-52a5-4923-ad12-0051c4ebe5fb" xsi:nil="true"/>
    <TaxCatchAll xmlns="dedd54e8-1a33-4ae5-9e8c-2cd2fa7fdb59" xsi:nil="true"/>
    <SharedWithUsers xmlns="dedd54e8-1a33-4ae5-9e8c-2cd2fa7fdb59">
      <UserInfo>
        <DisplayName>Ken Smart</DisplayName>
        <AccountId>87</AccountId>
        <AccountType/>
      </UserInfo>
      <UserInfo>
        <DisplayName>Nehalkumar patel</DisplayName>
        <AccountId>157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83D3D98F1E5B4C99DA7A58FC30AF74" ma:contentTypeVersion="19" ma:contentTypeDescription="Create a new document." ma:contentTypeScope="" ma:versionID="792e363ed698e20bed2e59b2847bcf10">
  <xsd:schema xmlns:xsd="http://www.w3.org/2001/XMLSchema" xmlns:xs="http://www.w3.org/2001/XMLSchema" xmlns:p="http://schemas.microsoft.com/office/2006/metadata/properties" xmlns:ns2="dbd62b0b-52a5-4923-ad12-0051c4ebe5fb" xmlns:ns3="dedd54e8-1a33-4ae5-9e8c-2cd2fa7fdb59" targetNamespace="http://schemas.microsoft.com/office/2006/metadata/properties" ma:root="true" ma:fieldsID="67439e9ec2da6f360c8744df826d5385" ns2:_="" ns3:_="">
    <xsd:import namespace="dbd62b0b-52a5-4923-ad12-0051c4ebe5fb"/>
    <xsd:import namespace="dedd54e8-1a33-4ae5-9e8c-2cd2fa7fdb59"/>
    <xsd:element name="properties">
      <xsd:complexType>
        <xsd:sequence>
          <xsd:element name="documentManagement">
            <xsd:complexType>
              <xsd:all>
                <xsd:element ref="ns2:ReviewCycle" minOccurs="0"/>
                <xsd:element ref="ns2:MediaServiceMetadata" minOccurs="0"/>
                <xsd:element ref="ns2:MediaServiceFastMetadata" minOccurs="0"/>
                <xsd:element ref="ns2:MediaServiceObjectDetectorVersions" minOccurs="0"/>
                <xsd:element ref="ns2:Activity" minOccurs="0"/>
                <xsd:element ref="ns2:PreviouslyModifiedBy" minOccurs="0"/>
                <xsd:element ref="ns2:PreviouslyModifiedOn" minOccurs="0"/>
                <xsd:element ref="ns3:SharedWithUsers" minOccurs="0"/>
                <xsd:element ref="ns3:SharedWithDetails" minOccurs="0"/>
                <xsd:element ref="ns2:Archive"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d62b0b-52a5-4923-ad12-0051c4ebe5fb" elementFormDefault="qualified">
    <xsd:import namespace="http://schemas.microsoft.com/office/2006/documentManagement/types"/>
    <xsd:import namespace="http://schemas.microsoft.com/office/infopath/2007/PartnerControls"/>
    <xsd:element name="ReviewCycle" ma:index="8" nillable="true" ma:displayName="Review Cycle" ma:internalName="ReviewCycle">
      <xsd:simpleType>
        <xsd:restriction base="dms:Choice">
          <xsd:enumeration value="Annual Review"/>
          <xsd:enumeration value="Quarterly Review"/>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tivity" ma:index="12" nillable="true" ma:displayName="Activity" ma:internalName="Activity">
      <xsd:simpleType>
        <xsd:restriction base="dms:Choice">
          <xsd:enumeration value="Audit"/>
          <xsd:enumeration value="Annual Review"/>
          <xsd:enumeration value="Quarterly Review"/>
          <xsd:enumeration value="Month End"/>
        </xsd:restriction>
      </xsd:simpleType>
    </xsd:element>
    <xsd:element name="PreviouslyModifiedBy" ma:index="13" nillable="true" ma:displayName="PreviouslyModifiedBy" ma:internalName="Previously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viouslyModifiedOn" ma:index="14" nillable="true" ma:displayName="PreviouslyModifiedOn" ma:internalName="PreviouslyModifiedOn">
      <xsd:simpleType>
        <xsd:restriction base="dms:DateTime"/>
      </xsd:simpleType>
    </xsd:element>
    <xsd:element name="Archive" ma:index="17" nillable="true" ma:displayName="Archive" ma:default="0" ma:format="Dropdown" ma:internalName="Archive">
      <xsd:simpleType>
        <xsd:restriction base="dms:Boolea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aab6cba-c517-4b39-a9d2-eba8f7e1d657"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dd54e8-1a33-4ae5-9e8c-2cd2fa7fdb5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0d61f21-30a6-43fc-b3d0-795935b79ebf}" ma:internalName="TaxCatchAll" ma:showField="CatchAllData" ma:web="dedd54e8-1a33-4ae5-9e8c-2cd2fa7fdb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dedd54e8-1a33-4ae5-9e8c-2cd2fa7fdb59"/>
    <ds:schemaRef ds:uri="http://purl.org/dc/dcmitype/"/>
    <ds:schemaRef ds:uri="dbd62b0b-52a5-4923-ad12-0051c4ebe5f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9BB76D3-3A63-45D2-BBAB-0EE80BAA1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d62b0b-52a5-4923-ad12-0051c4ebe5fb"/>
    <ds:schemaRef ds:uri="dedd54e8-1a33-4ae5-9e8c-2cd2fa7fdb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Metadata/LabelInfo.xml><?xml version="1.0" encoding="utf-8"?>
<clbl:labelList xmlns:clbl="http://schemas.microsoft.com/office/2020/mipLabelMetadata">
  <clbl:label id="{fc1892bb-cf35-4342-8706-0aae14ce78fa}" enabled="1" method="Privileged" siteId="{5b3d43d2-199b-4548-968b-6c8de4cd28f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Sarah Lau</cp:lastModifiedBy>
  <cp:revision/>
  <dcterms:created xsi:type="dcterms:W3CDTF">2010-10-17T20:59:02Z</dcterms:created>
  <dcterms:modified xsi:type="dcterms:W3CDTF">2026-07-30T23:59:39Z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0x0101004183D3D98F1E5B4C99DA7A58FC30AF74</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MediaServiceImageTags">
    <vt:lpwstr/>
  </property>
</Properties>
</file>